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Vordrucke die gerade zu bearbeiten sind\"/>
    </mc:Choice>
  </mc:AlternateContent>
  <bookViews>
    <workbookView xWindow="0" yWindow="0" windowWidth="25200" windowHeight="11985"/>
  </bookViews>
  <sheets>
    <sheet name="Berechnung" sheetId="1" r:id="rId1"/>
    <sheet name="Übergangstabellen" sheetId="2" r:id="rId2"/>
  </sheets>
  <definedNames>
    <definedName name="_xlnm.Print_Area" localSheetId="0">Berechnung!$A$1:$P$57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1" l="1"/>
  <c r="AL63" i="1" l="1"/>
  <c r="AM63" i="1"/>
  <c r="AO63" i="1"/>
  <c r="AR63" i="1"/>
  <c r="AS63" i="1"/>
  <c r="AT63" i="1"/>
  <c r="AL64" i="1"/>
  <c r="AM64" i="1"/>
  <c r="AP64" i="1" s="1"/>
  <c r="AO64" i="1"/>
  <c r="AR64" i="1"/>
  <c r="AS64" i="1"/>
  <c r="AT64" i="1"/>
  <c r="AL65" i="1"/>
  <c r="AM65" i="1"/>
  <c r="AO65" i="1"/>
  <c r="AR65" i="1"/>
  <c r="AS65" i="1"/>
  <c r="AT65" i="1"/>
  <c r="AL66" i="1"/>
  <c r="AM66" i="1"/>
  <c r="AO66" i="1"/>
  <c r="AR66" i="1"/>
  <c r="AS66" i="1"/>
  <c r="AT66" i="1"/>
  <c r="AL67" i="1"/>
  <c r="AM67" i="1"/>
  <c r="AO67" i="1"/>
  <c r="AR67" i="1"/>
  <c r="AS67" i="1"/>
  <c r="AT67" i="1"/>
  <c r="AL68" i="1"/>
  <c r="AM68" i="1"/>
  <c r="AP68" i="1" s="1"/>
  <c r="AO68" i="1"/>
  <c r="AR68" i="1"/>
  <c r="AS68" i="1"/>
  <c r="AT68" i="1"/>
  <c r="AL69" i="1"/>
  <c r="AM69" i="1"/>
  <c r="AO69" i="1"/>
  <c r="AR69" i="1"/>
  <c r="AS69" i="1"/>
  <c r="AT69" i="1"/>
  <c r="AL70" i="1"/>
  <c r="AM70" i="1"/>
  <c r="AP70" i="1" s="1"/>
  <c r="AO70" i="1"/>
  <c r="AR70" i="1"/>
  <c r="AS70" i="1"/>
  <c r="AT70" i="1"/>
  <c r="AL71" i="1"/>
  <c r="AM71" i="1"/>
  <c r="AO71" i="1"/>
  <c r="AR71" i="1"/>
  <c r="AS71" i="1"/>
  <c r="AT71" i="1"/>
  <c r="AL72" i="1"/>
  <c r="AN72" i="1" s="1"/>
  <c r="AM72" i="1"/>
  <c r="AO72" i="1"/>
  <c r="AR72" i="1"/>
  <c r="AS72" i="1"/>
  <c r="AT72" i="1"/>
  <c r="AL73" i="1"/>
  <c r="AM73" i="1"/>
  <c r="AO73" i="1"/>
  <c r="AR73" i="1"/>
  <c r="AS73" i="1"/>
  <c r="AT73" i="1"/>
  <c r="AL74" i="1"/>
  <c r="AM74" i="1"/>
  <c r="AO74" i="1"/>
  <c r="AR74" i="1"/>
  <c r="AS74" i="1"/>
  <c r="AT74" i="1"/>
  <c r="AL75" i="1"/>
  <c r="AM75" i="1"/>
  <c r="AO75" i="1"/>
  <c r="AR75" i="1"/>
  <c r="AS75" i="1"/>
  <c r="AT75" i="1"/>
  <c r="AL76" i="1"/>
  <c r="AM76" i="1"/>
  <c r="AO76" i="1"/>
  <c r="AR76" i="1"/>
  <c r="AS76" i="1"/>
  <c r="AT76" i="1"/>
  <c r="AL77" i="1"/>
  <c r="AM77" i="1"/>
  <c r="AO77" i="1"/>
  <c r="AQ77" i="1" s="1"/>
  <c r="AR77" i="1"/>
  <c r="AS77" i="1"/>
  <c r="AT77" i="1"/>
  <c r="AL78" i="1"/>
  <c r="AM78" i="1"/>
  <c r="AO78" i="1"/>
  <c r="AR78" i="1"/>
  <c r="AS78" i="1"/>
  <c r="AT78" i="1"/>
  <c r="AL79" i="1"/>
  <c r="AM79" i="1"/>
  <c r="AO79" i="1"/>
  <c r="AR79" i="1"/>
  <c r="AS79" i="1"/>
  <c r="AT79" i="1"/>
  <c r="AL80" i="1"/>
  <c r="AM80" i="1"/>
  <c r="AO80" i="1"/>
  <c r="AR80" i="1"/>
  <c r="AS80" i="1"/>
  <c r="AT80" i="1"/>
  <c r="AL81" i="1"/>
  <c r="AM81" i="1"/>
  <c r="AO81" i="1"/>
  <c r="AR81" i="1"/>
  <c r="AS81" i="1"/>
  <c r="AT81" i="1"/>
  <c r="AL82" i="1"/>
  <c r="AM82" i="1"/>
  <c r="AO82" i="1"/>
  <c r="AR82" i="1"/>
  <c r="AS82" i="1"/>
  <c r="AT82" i="1"/>
  <c r="AL83" i="1"/>
  <c r="AM83" i="1"/>
  <c r="AO83" i="1"/>
  <c r="AR83" i="1"/>
  <c r="AS83" i="1"/>
  <c r="AL84" i="1"/>
  <c r="AM84" i="1"/>
  <c r="AN84" i="1" s="1"/>
  <c r="AO84" i="1"/>
  <c r="AR84" i="1"/>
  <c r="AS84" i="1"/>
  <c r="AT84" i="1"/>
  <c r="AL85" i="1"/>
  <c r="AM85" i="1"/>
  <c r="AO85" i="1"/>
  <c r="AR85" i="1"/>
  <c r="AS85" i="1"/>
  <c r="AT85" i="1"/>
  <c r="AL86" i="1"/>
  <c r="AM86" i="1"/>
  <c r="AO86" i="1"/>
  <c r="AR86" i="1"/>
  <c r="AS86" i="1"/>
  <c r="AT86" i="1"/>
  <c r="AL87" i="1"/>
  <c r="AM87" i="1"/>
  <c r="AO87" i="1"/>
  <c r="AR87" i="1"/>
  <c r="AS87" i="1"/>
  <c r="AT87" i="1"/>
  <c r="AL88" i="1"/>
  <c r="AM88" i="1"/>
  <c r="AO88" i="1"/>
  <c r="AR88" i="1"/>
  <c r="AS88" i="1"/>
  <c r="AT88" i="1"/>
  <c r="AL89" i="1"/>
  <c r="AM89" i="1"/>
  <c r="AO89" i="1"/>
  <c r="AR89" i="1"/>
  <c r="AS89" i="1"/>
  <c r="AT89" i="1"/>
  <c r="AL90" i="1"/>
  <c r="AM90" i="1"/>
  <c r="AO90" i="1"/>
  <c r="AR90" i="1"/>
  <c r="AS90" i="1"/>
  <c r="AT90" i="1"/>
  <c r="AL91" i="1"/>
  <c r="AM91" i="1"/>
  <c r="AO91" i="1"/>
  <c r="AN91" i="1" s="1"/>
  <c r="AR91" i="1"/>
  <c r="AS91" i="1"/>
  <c r="AT91" i="1"/>
  <c r="AL92" i="1"/>
  <c r="AM92" i="1"/>
  <c r="AO92" i="1"/>
  <c r="AR92" i="1"/>
  <c r="AS92" i="1"/>
  <c r="AT92" i="1"/>
  <c r="AL93" i="1"/>
  <c r="AM93" i="1"/>
  <c r="AO93" i="1"/>
  <c r="AR93" i="1"/>
  <c r="AS93" i="1"/>
  <c r="AS62" i="1"/>
  <c r="AR62" i="1"/>
  <c r="AO62" i="1"/>
  <c r="AM62" i="1"/>
  <c r="AL62" i="1"/>
  <c r="AQ88" i="1" l="1"/>
  <c r="AN80" i="1"/>
  <c r="AP78" i="1"/>
  <c r="AN76" i="1"/>
  <c r="AQ67" i="1"/>
  <c r="AQ63" i="1"/>
  <c r="AQ76" i="1"/>
  <c r="AP87" i="1"/>
  <c r="AQ81" i="1"/>
  <c r="AQ79" i="1"/>
  <c r="AQ80" i="1"/>
  <c r="AN69" i="1"/>
  <c r="AN65" i="1"/>
  <c r="AN92" i="1"/>
  <c r="AP90" i="1"/>
  <c r="AP86" i="1"/>
  <c r="AQ75" i="1"/>
  <c r="AP74" i="1"/>
  <c r="AP72" i="1"/>
  <c r="AQ70" i="1"/>
  <c r="AQ66" i="1"/>
  <c r="AP91" i="1"/>
  <c r="AN88" i="1"/>
  <c r="AN85" i="1"/>
  <c r="AP84" i="1"/>
  <c r="AP82" i="1"/>
  <c r="AP79" i="1"/>
  <c r="AP75" i="1"/>
  <c r="AN73" i="1"/>
  <c r="AQ68" i="1"/>
  <c r="AN66" i="1"/>
  <c r="AQ64" i="1"/>
  <c r="AN89" i="1"/>
  <c r="AP88" i="1"/>
  <c r="AQ86" i="1"/>
  <c r="AQ84" i="1"/>
  <c r="AQ74" i="1"/>
  <c r="AQ72" i="1"/>
  <c r="AQ71" i="1"/>
  <c r="AN70" i="1"/>
  <c r="AP67" i="1"/>
  <c r="AQ65" i="1"/>
  <c r="AP63" i="1"/>
  <c r="AP92" i="1"/>
  <c r="AQ90" i="1"/>
  <c r="AQ87" i="1"/>
  <c r="AQ82" i="1"/>
  <c r="AN81" i="1"/>
  <c r="AP80" i="1"/>
  <c r="AQ78" i="1"/>
  <c r="AN77" i="1"/>
  <c r="AP76" i="1"/>
  <c r="AP71" i="1"/>
  <c r="AN68" i="1"/>
  <c r="AP66" i="1"/>
  <c r="AN64" i="1"/>
  <c r="AP83" i="1"/>
  <c r="AQ83" i="1"/>
  <c r="AT83" i="1" s="1"/>
  <c r="AP62" i="1"/>
  <c r="AN93" i="1"/>
  <c r="AQ93" i="1"/>
  <c r="AT93" i="1" s="1"/>
  <c r="AQ73" i="1"/>
  <c r="AQ69" i="1"/>
  <c r="AP93" i="1"/>
  <c r="AP89" i="1"/>
  <c r="AN87" i="1"/>
  <c r="AP85" i="1"/>
  <c r="AN83" i="1"/>
  <c r="AP81" i="1"/>
  <c r="AN79" i="1"/>
  <c r="AP77" i="1"/>
  <c r="AN75" i="1"/>
  <c r="AP73" i="1"/>
  <c r="AN71" i="1"/>
  <c r="AP69" i="1"/>
  <c r="AN67" i="1"/>
  <c r="AP65" i="1"/>
  <c r="AN63" i="1"/>
  <c r="AQ91" i="1"/>
  <c r="AN90" i="1"/>
  <c r="AN86" i="1"/>
  <c r="AN82" i="1"/>
  <c r="AN78" i="1"/>
  <c r="AN74" i="1"/>
  <c r="AQ89" i="1"/>
  <c r="AQ85" i="1"/>
  <c r="AQ92" i="1"/>
  <c r="AN62" i="1"/>
  <c r="AQ62" i="1"/>
  <c r="AT62" i="1" s="1"/>
  <c r="AT36" i="1"/>
  <c r="AT37" i="1"/>
  <c r="AT38" i="1"/>
  <c r="AT39" i="1"/>
  <c r="AT40" i="1"/>
  <c r="AT41" i="1"/>
  <c r="AT42" i="1"/>
  <c r="AR35" i="1"/>
  <c r="AS35" i="1"/>
  <c r="AR36" i="1"/>
  <c r="AS36" i="1"/>
  <c r="AR37" i="1"/>
  <c r="AS37" i="1"/>
  <c r="AR38" i="1"/>
  <c r="AS38" i="1"/>
  <c r="AR39" i="1"/>
  <c r="AS39" i="1"/>
  <c r="AR40" i="1"/>
  <c r="AS40" i="1"/>
  <c r="AR41" i="1"/>
  <c r="AS41" i="1"/>
  <c r="AR42" i="1"/>
  <c r="AS42" i="1"/>
  <c r="AS34" i="1"/>
  <c r="AR34" i="1"/>
  <c r="AL35" i="1"/>
  <c r="AM35" i="1"/>
  <c r="AO35" i="1"/>
  <c r="AL36" i="1"/>
  <c r="AM36" i="1"/>
  <c r="AO36" i="1"/>
  <c r="AL37" i="1"/>
  <c r="AM37" i="1"/>
  <c r="AO37" i="1"/>
  <c r="AL38" i="1"/>
  <c r="AM38" i="1"/>
  <c r="AO38" i="1"/>
  <c r="AL39" i="1"/>
  <c r="AM39" i="1"/>
  <c r="AO39" i="1"/>
  <c r="AL40" i="1"/>
  <c r="AM40" i="1"/>
  <c r="AO40" i="1"/>
  <c r="AL41" i="1"/>
  <c r="AM41" i="1"/>
  <c r="AO41" i="1"/>
  <c r="AL42" i="1"/>
  <c r="AM42" i="1"/>
  <c r="AO42" i="1"/>
  <c r="AO34" i="1"/>
  <c r="AN38" i="1" l="1"/>
  <c r="AQ40" i="1"/>
  <c r="O40" i="1" s="1"/>
  <c r="AN39" i="1"/>
  <c r="AP41" i="1"/>
  <c r="M41" i="1" s="1"/>
  <c r="AP39" i="1"/>
  <c r="M39" i="1" s="1"/>
  <c r="AN37" i="1"/>
  <c r="AN40" i="1"/>
  <c r="AN41" i="1"/>
  <c r="AN42" i="1"/>
  <c r="AQ38" i="1"/>
  <c r="AP37" i="1"/>
  <c r="M37" i="1" s="1"/>
  <c r="AN36" i="1"/>
  <c r="AP35" i="1"/>
  <c r="M35" i="1" s="1"/>
  <c r="AN35" i="1"/>
  <c r="O38" i="1"/>
  <c r="AQ42" i="1"/>
  <c r="O42" i="1" s="1"/>
  <c r="AQ36" i="1"/>
  <c r="O36" i="1" s="1"/>
  <c r="AP42" i="1"/>
  <c r="M42" i="1" s="1"/>
  <c r="AP40" i="1"/>
  <c r="M40" i="1" s="1"/>
  <c r="AP38" i="1"/>
  <c r="M38" i="1" s="1"/>
  <c r="AP36" i="1"/>
  <c r="M36" i="1" s="1"/>
  <c r="AQ41" i="1"/>
  <c r="O41" i="1" s="1"/>
  <c r="AQ39" i="1"/>
  <c r="O39" i="1" s="1"/>
  <c r="AQ37" i="1"/>
  <c r="O37" i="1" s="1"/>
  <c r="AQ35" i="1"/>
  <c r="AM34" i="1"/>
  <c r="AL34" i="1"/>
  <c r="AT35" i="1" l="1"/>
  <c r="O35" i="1" s="1"/>
  <c r="AN34" i="1"/>
  <c r="AQ34" i="1"/>
  <c r="AT34" i="1" s="1"/>
  <c r="AP34" i="1"/>
  <c r="M34" i="1" s="1"/>
  <c r="M44" i="1" s="1"/>
  <c r="N118" i="1"/>
  <c r="M18" i="1"/>
  <c r="AB53" i="1" s="1"/>
  <c r="R45" i="1"/>
  <c r="R50" i="1" s="1"/>
  <c r="AC32" i="1"/>
  <c r="S28" i="1"/>
  <c r="T28" i="1" s="1"/>
  <c r="R28" i="1"/>
  <c r="S26" i="1"/>
  <c r="V26" i="1" s="1"/>
  <c r="X26" i="1" s="1"/>
  <c r="R26" i="1"/>
  <c r="R25" i="1"/>
  <c r="R10" i="1"/>
  <c r="W10" i="1" s="1"/>
  <c r="AC33" i="1" s="1"/>
  <c r="R5" i="1"/>
  <c r="T2" i="1"/>
  <c r="AE4" i="1" l="1"/>
  <c r="O33" i="1" s="1"/>
  <c r="AC4" i="1"/>
  <c r="T57" i="1" s="1"/>
  <c r="O34" i="1"/>
  <c r="O44" i="1" s="1"/>
  <c r="K44" i="1" s="1"/>
  <c r="T26" i="1"/>
  <c r="V28" i="1"/>
  <c r="X28" i="1" s="1"/>
  <c r="Z28" i="1" s="1"/>
  <c r="AB28" i="1" s="1"/>
  <c r="AC37" i="1" s="1"/>
  <c r="AC38" i="1"/>
  <c r="X10" i="1"/>
  <c r="M33" i="1" l="1"/>
  <c r="B33" i="1"/>
  <c r="I33" i="1"/>
  <c r="K33" i="1"/>
  <c r="B48" i="1"/>
  <c r="B31" i="1"/>
  <c r="M45" i="1" l="1"/>
  <c r="O45" i="1"/>
  <c r="K45" i="1" l="1"/>
  <c r="AD4" i="1"/>
  <c r="E10" i="1" s="1"/>
  <c r="R17" i="1" s="1"/>
  <c r="Z26" i="1" s="1"/>
  <c r="AB26" i="1" s="1"/>
  <c r="AC31" i="1" s="1"/>
  <c r="L16" i="1" l="1"/>
  <c r="R48" i="1" s="1"/>
  <c r="S25" i="1"/>
  <c r="T25" i="1" s="1"/>
  <c r="E12" i="1"/>
  <c r="R27" i="1"/>
  <c r="Y30" i="1" s="1"/>
  <c r="AF47" i="1" s="1"/>
  <c r="R38" i="1"/>
  <c r="AA2" i="1"/>
  <c r="E14" i="1" s="1"/>
  <c r="V25" i="1" l="1"/>
  <c r="X25" i="1" s="1"/>
  <c r="Z27" i="1"/>
  <c r="S27" i="1"/>
  <c r="V27" i="1" s="1"/>
  <c r="AC42" i="1"/>
  <c r="X27" i="1"/>
  <c r="S38" i="1"/>
  <c r="R39" i="1" s="1"/>
  <c r="AF42" i="1"/>
  <c r="C20" i="1" s="1"/>
  <c r="AB27" i="1"/>
  <c r="AC36" i="1" s="1"/>
  <c r="Z25" i="1"/>
  <c r="M16" i="1" s="1"/>
  <c r="T27" i="1" l="1"/>
  <c r="S39" i="1"/>
  <c r="R41" i="1" s="1"/>
  <c r="R49" i="1"/>
  <c r="T45" i="1" s="1"/>
  <c r="AB25" i="1"/>
  <c r="AC34" i="1" s="1"/>
  <c r="C19" i="1" l="1"/>
  <c r="AC35" i="1"/>
  <c r="Y44" i="1"/>
  <c r="M20" i="1" s="1"/>
  <c r="V36" i="1" l="1"/>
  <c r="O26" i="1" s="1"/>
  <c r="AA53" i="1"/>
  <c r="AB54" i="1"/>
  <c r="AA54" i="1" l="1"/>
  <c r="M22" i="1"/>
  <c r="L25" i="1"/>
  <c r="L23" i="1"/>
  <c r="F28" i="1"/>
  <c r="K26" i="1"/>
  <c r="O24" i="1"/>
  <c r="M23" i="1"/>
  <c r="L24" i="1"/>
  <c r="D26" i="1"/>
  <c r="O28" i="1"/>
  <c r="O25" i="1"/>
  <c r="L22" i="1"/>
  <c r="I26" i="1"/>
  <c r="D23" i="1"/>
  <c r="AR43" i="1" l="1"/>
  <c r="AO43" i="1"/>
  <c r="AL43" i="1"/>
  <c r="AS43" i="1"/>
  <c r="AM43" i="1"/>
  <c r="AN43" i="1" l="1"/>
  <c r="AQ43" i="1"/>
  <c r="AT43" i="1" s="1"/>
  <c r="M25" i="1" s="1"/>
  <c r="AP43" i="1"/>
  <c r="M24" i="1" s="1"/>
  <c r="M26" i="1" l="1"/>
  <c r="D27" i="1" s="1"/>
  <c r="M28" i="1" l="1"/>
  <c r="B44" i="1" s="1"/>
  <c r="C30" i="1" l="1"/>
  <c r="M30" i="1" s="1"/>
  <c r="O30" i="1" l="1"/>
</calcChain>
</file>

<file path=xl/sharedStrings.xml><?xml version="1.0" encoding="utf-8"?>
<sst xmlns="http://schemas.openxmlformats.org/spreadsheetml/2006/main" count="127" uniqueCount="109">
  <si>
    <t>Alter RustBeg</t>
  </si>
  <si>
    <t>MKM zu jung für Besonderheit</t>
  </si>
  <si>
    <t>Zu jung für Besonderheit nach § 16 Abs. 2 Satz 5.</t>
  </si>
  <si>
    <t>Grund Ruhestandsbeginn</t>
  </si>
  <si>
    <t>Versetzung in den Ruhestand auf Antrag ohne Schwerbehinderung</t>
  </si>
  <si>
    <t>Versetzung in den Ruhestand auf Antrag mit Schwerbehinderung</t>
  </si>
  <si>
    <t>Versetzung in den Ruhestand wegen Dienstunfähigkeit (kein Dienstunfall)</t>
  </si>
  <si>
    <t>besondere Altersgrenze</t>
  </si>
  <si>
    <t>keine</t>
  </si>
  <si>
    <t>60. Lebensjahr</t>
  </si>
  <si>
    <t>Zeiten nach § 16 Abs. 2 Satz 5 oder § 90 Abs. 4 Hs. 1 NBeamtVG</t>
  </si>
  <si>
    <t>61. Lebensjahr</t>
  </si>
  <si>
    <t>62. Lebensjahr</t>
  </si>
  <si>
    <t>68. Lebensjahr</t>
  </si>
  <si>
    <t>weitere Besonderheiten</t>
  </si>
  <si>
    <t>Es wird kein Versorgungsabschlag erhoben!</t>
  </si>
  <si>
    <t>Keine Anwendung bei Ruhestandsbeginn vor dem 01.12.2011!</t>
  </si>
  <si>
    <t>Besonderheit nicht bei Altersgrenze unter 63</t>
  </si>
  <si>
    <t>vor dem 01.01.2010 Altersteilzeit bewilligt</t>
  </si>
  <si>
    <t>bis 16.11.1950 geboren, spätestens 16.11.2000 schwerbehindert, am 01.01.2001 beamtet</t>
  </si>
  <si>
    <t>Besonderheit nur bei Antrag+Schwerbehinderung</t>
  </si>
  <si>
    <t>Besonderheit nicht bei Schwerbehinderung</t>
  </si>
  <si>
    <t>vor dem 01.12.2011 Urlaub ohne Dienstbezüge nach § 64 Abs. 1 Nr. 2 NBG bewilligt</t>
  </si>
  <si>
    <t>Urlaub nach § 80d Abs. 1 Nr. 2 NBG Fass. 31.03.2009 bewilligt</t>
  </si>
  <si>
    <t>Tag</t>
  </si>
  <si>
    <t>Monat</t>
  </si>
  <si>
    <t>Monat bereinigt</t>
  </si>
  <si>
    <t>Jahre zusätzlich</t>
  </si>
  <si>
    <t>Jahre gesamt</t>
  </si>
  <si>
    <t>Datum gesamt</t>
  </si>
  <si>
    <t>Abschlagsende</t>
  </si>
  <si>
    <t>Antrag (Datum-gesamt = Regelaltersgrenze)</t>
  </si>
  <si>
    <t>Schwerbehindert ggf. inkl. Besonderheit 2</t>
  </si>
  <si>
    <t>Antrag ohne SchwBeh vor 1950 geboren</t>
  </si>
  <si>
    <t>Dienstunfähigkeit</t>
  </si>
  <si>
    <t>Fall</t>
  </si>
  <si>
    <t>AbschlEnde</t>
  </si>
  <si>
    <t>RGL</t>
  </si>
  <si>
    <t xml:space="preserve">bis Ende des Monats, in dem das </t>
  </si>
  <si>
    <t>schwerbeh</t>
  </si>
  <si>
    <t>normal</t>
  </si>
  <si>
    <t>(§ 16 Abs. 2 S. 1 Nr. 1 i.V.m. § 90 Abs. 2 NBeamtVG).</t>
  </si>
  <si>
    <t xml:space="preserve">. Lebensjahr </t>
  </si>
  <si>
    <t>1.1.10 ATZ</t>
  </si>
  <si>
    <t>(§ 16 Abs. 2 S. 1 Nr. 1 i.V.m. § 90 Abs. 2 S. 2 NBeamtVG).</t>
  </si>
  <si>
    <t xml:space="preserve">zuzüglich </t>
  </si>
  <si>
    <t>frühere AltGrz</t>
  </si>
  <si>
    <t>(§ 16 Abs. 2 S. 1 Nr. 1 und S. 3 NBeamtVG).</t>
  </si>
  <si>
    <t xml:space="preserve"> Monaten </t>
  </si>
  <si>
    <t>Antrag</t>
  </si>
  <si>
    <t>(§ 16 Abs. 2 S. 1 Nr. 2 NBeamtVG).</t>
  </si>
  <si>
    <t xml:space="preserve">vollendet wird </t>
  </si>
  <si>
    <t>%Berechng durchführn</t>
  </si>
  <si>
    <t>spät bes AltGrz</t>
  </si>
  <si>
    <t>(§ 16 Abs. 2 S. 1 Nr. 2 und S. 4 NBeamtVG).</t>
  </si>
  <si>
    <t>vor 1950 gebor</t>
  </si>
  <si>
    <t>(§ 16 Abs. 2 S. 1 Nr. 2 i.V.m. § 90 Abs. 3 NBeamtVG).</t>
  </si>
  <si>
    <t>Lebjahr</t>
  </si>
  <si>
    <t>Monate</t>
  </si>
  <si>
    <t>dienstunfä.</t>
  </si>
  <si>
    <t>(§ 16 Abs. 2 S. 1 Nr. 3 i.V.m. § 90 Abs. 4 NBeamtVG).</t>
  </si>
  <si>
    <t>direkt</t>
  </si>
  <si>
    <t>(§ 16 Abs. 2 S. 1 Nr. 3 und S. 3 NBeamtVG).</t>
  </si>
  <si>
    <t>umgerechnet</t>
  </si>
  <si>
    <t>schwerbeh oder dienstunf</t>
  </si>
  <si>
    <t>Monate Fall 6</t>
  </si>
  <si>
    <t>Antrag ohne schwerbehindg</t>
  </si>
  <si>
    <t>Jahre</t>
  </si>
  <si>
    <t>Tage</t>
  </si>
  <si>
    <t>Ganzjahre zwischen den Daten</t>
  </si>
  <si>
    <t>Tage RustBeg bis 31.12. ggf. inkl. Schalttag</t>
  </si>
  <si>
    <t>Ganzjahre, bereinigt um Tagesdaten</t>
  </si>
  <si>
    <t>Tage 1.1. bis Ende ggf. inkl. Schalttag</t>
  </si>
  <si>
    <t>Anhebung um Monate</t>
  </si>
  <si>
    <t>Ruhestand ab</t>
  </si>
  <si>
    <t>Geburtstag ab</t>
  </si>
  <si>
    <t>§ 90 Abs. 4 NBeamtVG Dienstunfähigkeit</t>
  </si>
  <si>
    <t xml:space="preserve">statt RegAltGrz § 90 Abs. 3 NBeamtVG </t>
  </si>
  <si>
    <t>GebDat ab</t>
  </si>
  <si>
    <t>§ 90 Abs. 2 NBeamtVG Schwerbehind</t>
  </si>
  <si>
    <t>Regelaltersgrenze § 35 Abs. 2 NBG</t>
  </si>
  <si>
    <t xml:space="preserve">Ruhestandsbeginn: </t>
  </si>
  <si>
    <t xml:space="preserve">Ruhestandsgrund: </t>
  </si>
  <si>
    <t>Der Versorgungsabschlag wird berechnet für den Zeitraum</t>
  </si>
  <si>
    <t>vom Beginn des Ruhestands</t>
  </si>
  <si>
    <t xml:space="preserve">Geburtsdatum: </t>
  </si>
  <si>
    <t xml:space="preserve"> </t>
  </si>
  <si>
    <t>Jahre Ergebnis</t>
  </si>
  <si>
    <t>Tage Ergebnis</t>
  </si>
  <si>
    <t xml:space="preserve">siehe Seite 2 </t>
  </si>
  <si>
    <t>Tage vorläufig</t>
  </si>
  <si>
    <t>Schalttags-bereinigung Endjahr</t>
  </si>
  <si>
    <t>Schalttags-bereinigung Anfangsjahr</t>
  </si>
  <si>
    <t>Tage AnfJahr bis 31.12. ggf. inkl. Schalttag</t>
  </si>
  <si>
    <t>Versorgungsabschlag nach § 16 Abs. 2 NBeamtVG</t>
  </si>
  <si>
    <t>bei vorzeitiger Versetzung in den Ruhestand</t>
  </si>
  <si>
    <t>Mindestjahre gem. § 16 (2) S. 5 + §  90 (4)  Hs  1</t>
  </si>
  <si>
    <t>erfüllt</t>
  </si>
  <si>
    <t>Abschlagszeitraum</t>
  </si>
  <si>
    <t xml:space="preserve">Zeiten für </t>
  </si>
  <si>
    <t>Mindestjahre nötig</t>
  </si>
  <si>
    <t>Die Voraussetzungen für das Entfallen des Versorgungszuschlags (und damit für die Prüfung einer Mindestbeschäftigungszeit) liegen nicht vor.  Die folgende Tabelle ist nicht zu füllen.</t>
  </si>
  <si>
    <t>Die verwendeten Daten wurden nicht behördlich geprüft. Das Ergebnis der Berechnung ist</t>
  </si>
  <si>
    <t>daher unverbindlich. Eine endgültige Festsetzung des Versorgungsabschlags erfolgt erst</t>
  </si>
  <si>
    <t>** Berücksichtigungsfähig sind ruhegehaltfähige Dienstzeiten als Beamter, Soldat oder Richter; außerdem als Angestellter, sofern diese Tätigkeit zur Ernennung geführt hat. Ebenfalls mitgerechnet werden Pflichtbeitragszeiten in der gesetzlichen Rentenversicherung und Zeiten der Kindererziehung bis zum 10. Lebensjahr des Kindes. Teilzeitbeschäftigungen werden voll mitgerechnet.</t>
  </si>
  <si>
    <t>Datum:</t>
  </si>
  <si>
    <t>bei Ruhestandsbeginn durch das NLBV (sofern dieses für die Versorgungszahlung zuständig ist).</t>
  </si>
  <si>
    <t>Mindestzeit nach § 16 Abs. 2 Satz 5 oder § 90 Abs. 4 Hs. 1 NBeamtVG ist erfüllt (siehe Beschäftigungszeiten unten).</t>
  </si>
  <si>
    <t xml:space="preserve">besond. Altersgrenze: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</si>
</sst>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9"/>
      <name val="Arial"/>
      <family val="2"/>
    </font>
    <font>
      <b/>
      <sz val="10"/>
      <name val="Arial"/>
      <family val="2"/>
    </font>
    <font>
      <sz val="8"/>
      <name val="Arial"/>
      <family val="2"/>
    </font>
    <font>
      <sz val="7"/>
      <name val="Arial"/>
      <family val="2"/>
    </font>
    <font>
      <sz val="10"/>
      <name val="Arial"/>
      <family val="2"/>
    </font>
    <font>
      <b/>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sz val="8"/>
      <name val="Calibri"/>
      <family val="2"/>
      <scheme val="minor"/>
    </font>
    <font>
      <sz val="8"/>
      <color theme="1"/>
      <name val="Calibri"/>
      <family val="2"/>
      <scheme val="minor"/>
    </font>
    <font>
      <sz val="9"/>
      <color theme="1"/>
      <name val="Calibri"/>
      <family val="2"/>
      <scheme val="minor"/>
    </font>
    <font>
      <b/>
      <u/>
      <sz val="13"/>
      <color theme="1"/>
      <name val="Calibri"/>
      <family val="2"/>
      <scheme val="minor"/>
    </font>
    <font>
      <sz val="10"/>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5" fillId="0" borderId="0"/>
  </cellStyleXfs>
  <cellXfs count="158">
    <xf numFmtId="0" fontId="0" fillId="0" borderId="0" xfId="0"/>
    <xf numFmtId="0" fontId="0" fillId="0" borderId="1" xfId="0" applyBorder="1"/>
    <xf numFmtId="0" fontId="2" fillId="2" borderId="1" xfId="0" applyFont="1" applyFill="1" applyBorder="1" applyAlignment="1">
      <alignment horizontal="center"/>
    </xf>
    <xf numFmtId="0" fontId="0" fillId="2" borderId="2" xfId="0" applyFill="1" applyBorder="1"/>
    <xf numFmtId="0" fontId="0" fillId="2" borderId="3" xfId="0" applyFill="1" applyBorder="1"/>
    <xf numFmtId="0" fontId="0" fillId="0" borderId="0" xfId="0" applyAlignment="1">
      <alignment horizontal="center"/>
    </xf>
    <xf numFmtId="0" fontId="0" fillId="2" borderId="1" xfId="0" applyFill="1" applyBorder="1"/>
    <xf numFmtId="0" fontId="3" fillId="0" borderId="0" xfId="0" applyFont="1" applyAlignment="1">
      <alignment horizontal="center"/>
    </xf>
    <xf numFmtId="0" fontId="3" fillId="0" borderId="0" xfId="0" applyFont="1"/>
    <xf numFmtId="1" fontId="0" fillId="0" borderId="1" xfId="0" applyNumberFormat="1" applyBorder="1" applyAlignment="1">
      <alignment horizontal="left"/>
    </xf>
    <xf numFmtId="1" fontId="0" fillId="0" borderId="1" xfId="0" applyNumberFormat="1" applyBorder="1" applyAlignment="1">
      <alignment horizontal="center"/>
    </xf>
    <xf numFmtId="1" fontId="0" fillId="0" borderId="0" xfId="0" applyNumberFormat="1" applyBorder="1"/>
    <xf numFmtId="0" fontId="0" fillId="2" borderId="5" xfId="0" applyFill="1" applyBorder="1"/>
    <xf numFmtId="0" fontId="0" fillId="2" borderId="5" xfId="0" applyFill="1" applyBorder="1" applyAlignment="1">
      <alignment horizontal="center"/>
    </xf>
    <xf numFmtId="0" fontId="2" fillId="0" borderId="0" xfId="0" applyFont="1"/>
    <xf numFmtId="14" fontId="0" fillId="0" borderId="0" xfId="0" applyNumberFormat="1" applyAlignment="1">
      <alignment horizontal="center"/>
    </xf>
    <xf numFmtId="1" fontId="0" fillId="0" borderId="0" xfId="0" applyNumberFormat="1"/>
    <xf numFmtId="1" fontId="0" fillId="0" borderId="0" xfId="0" applyNumberFormat="1" applyAlignment="1">
      <alignment horizontal="center"/>
    </xf>
    <xf numFmtId="1" fontId="0" fillId="0" borderId="5" xfId="0" applyNumberFormat="1" applyBorder="1" applyAlignment="1">
      <alignment horizontal="center"/>
    </xf>
    <xf numFmtId="1" fontId="4" fillId="0" borderId="1" xfId="0" applyNumberFormat="1" applyFont="1" applyBorder="1"/>
    <xf numFmtId="1" fontId="0" fillId="0" borderId="1" xfId="0" applyNumberFormat="1" applyBorder="1"/>
    <xf numFmtId="1" fontId="0" fillId="0" borderId="6" xfId="0" applyNumberFormat="1" applyBorder="1"/>
    <xf numFmtId="1" fontId="2" fillId="0" borderId="7" xfId="0" applyNumberFormat="1" applyFont="1" applyBorder="1"/>
    <xf numFmtId="1" fontId="0" fillId="0" borderId="8" xfId="0" applyNumberFormat="1" applyBorder="1"/>
    <xf numFmtId="1" fontId="0" fillId="0" borderId="9" xfId="0" applyNumberFormat="1" applyBorder="1"/>
    <xf numFmtId="1" fontId="0" fillId="0" borderId="10" xfId="0" applyNumberFormat="1" applyBorder="1"/>
    <xf numFmtId="1" fontId="2" fillId="0" borderId="0" xfId="0" applyNumberFormat="1" applyFont="1"/>
    <xf numFmtId="0" fontId="4" fillId="0" borderId="0" xfId="0" applyFont="1"/>
    <xf numFmtId="0" fontId="0" fillId="0" borderId="0" xfId="0" applyBorder="1" applyAlignment="1">
      <alignment horizontal="center"/>
    </xf>
    <xf numFmtId="0" fontId="0" fillId="0" borderId="0" xfId="0" applyBorder="1"/>
    <xf numFmtId="14" fontId="0" fillId="0" borderId="0" xfId="0" applyNumberFormat="1" applyBorder="1" applyAlignment="1"/>
    <xf numFmtId="0" fontId="0" fillId="0" borderId="0" xfId="0" applyBorder="1" applyAlignment="1"/>
    <xf numFmtId="0" fontId="0" fillId="0" borderId="0" xfId="0" applyAlignment="1"/>
    <xf numFmtId="0" fontId="0" fillId="0" borderId="0" xfId="0" applyAlignment="1">
      <alignment horizontal="right"/>
    </xf>
    <xf numFmtId="0" fontId="5" fillId="0" borderId="0" xfId="1"/>
    <xf numFmtId="0" fontId="5" fillId="0" borderId="0" xfId="1" applyAlignment="1">
      <alignment horizontal="center"/>
    </xf>
    <xf numFmtId="0" fontId="5" fillId="0" borderId="1" xfId="1" applyBorder="1" applyAlignment="1">
      <alignment horizontal="center"/>
    </xf>
    <xf numFmtId="14" fontId="5" fillId="0" borderId="1" xfId="1" applyNumberFormat="1" applyBorder="1" applyAlignment="1">
      <alignment horizontal="center"/>
    </xf>
    <xf numFmtId="0" fontId="2" fillId="0" borderId="1" xfId="1" applyFont="1" applyBorder="1" applyAlignment="1">
      <alignment horizontal="center"/>
    </xf>
    <xf numFmtId="0" fontId="6" fillId="0" borderId="0" xfId="0" applyFont="1" applyAlignment="1">
      <alignment horizontal="right"/>
    </xf>
    <xf numFmtId="0" fontId="6" fillId="0" borderId="0" xfId="0" applyFont="1"/>
    <xf numFmtId="0" fontId="0" fillId="0" borderId="0" xfId="0" applyFont="1"/>
    <xf numFmtId="0" fontId="0" fillId="0" borderId="0" xfId="0" applyFont="1" applyAlignment="1">
      <alignment horizontal="right"/>
    </xf>
    <xf numFmtId="0" fontId="0" fillId="0" borderId="0" xfId="0" applyFont="1" applyAlignment="1"/>
    <xf numFmtId="0" fontId="0" fillId="0" borderId="0" xfId="0" applyFont="1" applyAlignment="1">
      <alignment horizontal="left"/>
    </xf>
    <xf numFmtId="0" fontId="0" fillId="0" borderId="0" xfId="0" applyFont="1" applyAlignment="1">
      <alignment wrapText="1"/>
    </xf>
    <xf numFmtId="0" fontId="9" fillId="0" borderId="0" xfId="0" applyFont="1"/>
    <xf numFmtId="14" fontId="8" fillId="0" borderId="0" xfId="0" applyNumberFormat="1" applyFont="1" applyAlignment="1"/>
    <xf numFmtId="0" fontId="8" fillId="0" borderId="0" xfId="0" applyFont="1" applyAlignment="1">
      <alignment wrapText="1" shrinkToFit="1"/>
    </xf>
    <xf numFmtId="0" fontId="9" fillId="0" borderId="0" xfId="0" applyFont="1" applyAlignment="1">
      <alignment horizontal="left"/>
    </xf>
    <xf numFmtId="1" fontId="8" fillId="0" borderId="0" xfId="0" applyNumberFormat="1" applyFont="1" applyAlignment="1"/>
    <xf numFmtId="1" fontId="9" fillId="0" borderId="0" xfId="0" applyNumberFormat="1" applyFont="1" applyAlignment="1"/>
    <xf numFmtId="0" fontId="0" fillId="0" borderId="0" xfId="0" applyAlignment="1">
      <alignment horizontal="center"/>
    </xf>
    <xf numFmtId="0" fontId="8" fillId="0" borderId="0" xfId="0" applyFont="1"/>
    <xf numFmtId="1" fontId="5" fillId="0" borderId="0" xfId="0" applyNumberFormat="1" applyFont="1" applyFill="1" applyAlignment="1" applyProtection="1">
      <alignment horizontal="left"/>
    </xf>
    <xf numFmtId="0" fontId="0" fillId="0" borderId="0" xfId="0" applyAlignment="1">
      <alignment horizontal="center"/>
    </xf>
    <xf numFmtId="0" fontId="8" fillId="0" borderId="0" xfId="0" applyFont="1" applyAlignment="1">
      <alignment horizontal="center"/>
    </xf>
    <xf numFmtId="49" fontId="0" fillId="0" borderId="0" xfId="0" applyNumberFormat="1" applyFont="1" applyFill="1" applyAlignment="1" applyProtection="1"/>
    <xf numFmtId="0" fontId="0" fillId="0" borderId="1" xfId="0" applyBorder="1" applyAlignment="1">
      <alignment horizontal="center"/>
    </xf>
    <xf numFmtId="0" fontId="12" fillId="0" borderId="0" xfId="0" applyFont="1"/>
    <xf numFmtId="0" fontId="11" fillId="0" borderId="0" xfId="0" applyFont="1" applyAlignment="1">
      <alignment horizontal="center"/>
    </xf>
    <xf numFmtId="0" fontId="11" fillId="0" borderId="0" xfId="0" applyFont="1"/>
    <xf numFmtId="0" fontId="0" fillId="0" borderId="0" xfId="0" applyNumberFormat="1" applyFont="1" applyFill="1" applyAlignment="1" applyProtection="1">
      <alignment horizontal="right"/>
    </xf>
    <xf numFmtId="0" fontId="0" fillId="0" borderId="0" xfId="0" applyFont="1" applyAlignment="1">
      <alignment horizontal="right"/>
    </xf>
    <xf numFmtId="0" fontId="9" fillId="0" borderId="0" xfId="0" applyFont="1" applyBorder="1"/>
    <xf numFmtId="0" fontId="0" fillId="0" borderId="0" xfId="0" applyFont="1" applyBorder="1"/>
    <xf numFmtId="0" fontId="0" fillId="0" borderId="0" xfId="0" applyNumberFormat="1" applyFont="1" applyFill="1" applyAlignment="1" applyProtection="1"/>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right"/>
    </xf>
    <xf numFmtId="0" fontId="0" fillId="0" borderId="0" xfId="0" applyNumberFormat="1" applyFill="1" applyAlignment="1" applyProtection="1"/>
    <xf numFmtId="0" fontId="0" fillId="0" borderId="0" xfId="0" applyNumberFormat="1" applyFill="1" applyBorder="1" applyAlignment="1" applyProtection="1"/>
    <xf numFmtId="0" fontId="13" fillId="0" borderId="0" xfId="0" applyFont="1"/>
    <xf numFmtId="1" fontId="0" fillId="4" borderId="0" xfId="0" applyNumberFormat="1" applyFill="1"/>
    <xf numFmtId="0" fontId="0" fillId="4" borderId="0" xfId="0" applyFill="1" applyAlignment="1">
      <alignment horizontal="right"/>
    </xf>
    <xf numFmtId="0" fontId="0" fillId="4" borderId="0" xfId="0" applyFill="1" applyAlignment="1">
      <alignment horizontal="center"/>
    </xf>
    <xf numFmtId="0" fontId="8" fillId="4" borderId="0" xfId="0" applyFont="1" applyFill="1" applyAlignment="1">
      <alignment horizontal="center"/>
    </xf>
    <xf numFmtId="0" fontId="0" fillId="0" borderId="0" xfId="0" applyBorder="1" applyAlignment="1">
      <alignment horizontal="right"/>
    </xf>
    <xf numFmtId="0" fontId="8" fillId="0" borderId="0" xfId="0" applyFont="1" applyBorder="1" applyAlignment="1">
      <alignment horizontal="right"/>
    </xf>
    <xf numFmtId="1" fontId="8" fillId="0" borderId="0" xfId="0" applyNumberFormat="1" applyFont="1" applyBorder="1"/>
    <xf numFmtId="0" fontId="8" fillId="0" borderId="0" xfId="0" applyFont="1" applyBorder="1"/>
    <xf numFmtId="0" fontId="0" fillId="0" borderId="0" xfId="0" applyNumberFormat="1" applyFont="1" applyFill="1" applyAlignment="1" applyProtection="1">
      <alignment horizontal="left"/>
    </xf>
    <xf numFmtId="0" fontId="0" fillId="0" borderId="1" xfId="0" applyBorder="1" applyAlignment="1">
      <alignment horizontal="center"/>
    </xf>
    <xf numFmtId="0" fontId="11" fillId="0" borderId="1" xfId="0" applyFont="1" applyBorder="1" applyAlignment="1">
      <alignment horizontal="left" wrapText="1" shrinkToFit="1"/>
    </xf>
    <xf numFmtId="0" fontId="11" fillId="0" borderId="6" xfId="0" applyFont="1" applyBorder="1" applyAlignment="1">
      <alignment horizontal="left" wrapText="1" shrinkToFit="1"/>
    </xf>
    <xf numFmtId="0" fontId="0" fillId="0" borderId="0" xfId="0" applyFont="1" applyAlignment="1">
      <alignment horizontal="left" wrapText="1" shrinkToFit="1"/>
    </xf>
    <xf numFmtId="0" fontId="11" fillId="0" borderId="1" xfId="0" applyFont="1" applyBorder="1" applyAlignment="1">
      <alignment horizontal="left" vertical="top" wrapText="1" shrinkToFit="1"/>
    </xf>
    <xf numFmtId="0" fontId="0" fillId="0" borderId="0" xfId="0" applyNumberFormat="1" applyFont="1" applyFill="1" applyAlignment="1" applyProtection="1">
      <alignment horizontal="left" wrapText="1" shrinkToFit="1"/>
    </xf>
    <xf numFmtId="0" fontId="0" fillId="0" borderId="0" xfId="0" applyFont="1" applyAlignment="1">
      <alignment horizontal="right"/>
    </xf>
    <xf numFmtId="0" fontId="10" fillId="0" borderId="0" xfId="0" applyFont="1" applyAlignment="1">
      <alignment horizontal="center" wrapText="1" shrinkToFit="1"/>
    </xf>
    <xf numFmtId="0" fontId="11" fillId="0" borderId="0" xfId="0" applyFont="1" applyAlignment="1">
      <alignment horizontal="center" wrapText="1" shrinkToFit="1"/>
    </xf>
    <xf numFmtId="49" fontId="6" fillId="0" borderId="0" xfId="0" applyNumberFormat="1" applyFont="1" applyFill="1" applyAlignment="1" applyProtection="1">
      <alignment horizontal="left"/>
    </xf>
    <xf numFmtId="0" fontId="0" fillId="0" borderId="0" xfId="0" applyFont="1" applyAlignment="1">
      <alignment horizontal="center"/>
    </xf>
    <xf numFmtId="0" fontId="10" fillId="0" borderId="0" xfId="0" applyFont="1" applyAlignment="1">
      <alignment horizontal="left"/>
    </xf>
    <xf numFmtId="1" fontId="0" fillId="0" borderId="0" xfId="0" applyNumberFormat="1" applyFont="1" applyFill="1" applyBorder="1" applyAlignment="1" applyProtection="1">
      <alignment horizontal="center"/>
    </xf>
    <xf numFmtId="1" fontId="0" fillId="0" borderId="2" xfId="0" applyNumberFormat="1" applyFont="1" applyFill="1" applyBorder="1" applyAlignment="1" applyProtection="1">
      <alignment horizontal="center"/>
    </xf>
    <xf numFmtId="1" fontId="0" fillId="0" borderId="1" xfId="0" applyNumberFormat="1" applyFont="1" applyBorder="1" applyAlignment="1">
      <alignment horizontal="center"/>
    </xf>
    <xf numFmtId="49" fontId="0" fillId="3" borderId="1" xfId="0" applyNumberFormat="1" applyFont="1" applyFill="1" applyBorder="1" applyAlignment="1" applyProtection="1">
      <alignment horizontal="left"/>
      <protection locked="0"/>
    </xf>
    <xf numFmtId="14" fontId="0" fillId="3" borderId="1" xfId="0" applyNumberFormat="1" applyFont="1" applyFill="1" applyBorder="1" applyAlignment="1" applyProtection="1">
      <alignment horizontal="center"/>
      <protection locked="0"/>
    </xf>
    <xf numFmtId="1" fontId="0" fillId="0" borderId="1" xfId="0" applyNumberFormat="1" applyFont="1" applyFill="1" applyBorder="1" applyAlignment="1" applyProtection="1">
      <alignment horizontal="center"/>
    </xf>
    <xf numFmtId="0" fontId="0" fillId="0" borderId="0" xfId="0" applyAlignment="1">
      <alignment horizontal="center"/>
    </xf>
    <xf numFmtId="14" fontId="0" fillId="3" borderId="0" xfId="0" applyNumberFormat="1" applyFont="1" applyFill="1" applyAlignment="1" applyProtection="1">
      <alignment horizontal="left"/>
      <protection locked="0"/>
    </xf>
    <xf numFmtId="0" fontId="0" fillId="0" borderId="1" xfId="0" applyFont="1" applyBorder="1" applyAlignment="1">
      <alignment horizontal="center"/>
    </xf>
    <xf numFmtId="1" fontId="8" fillId="0" borderId="1" xfId="0" applyNumberFormat="1" applyFont="1" applyBorder="1" applyAlignment="1">
      <alignment horizontal="center"/>
    </xf>
    <xf numFmtId="2" fontId="0" fillId="0" borderId="0" xfId="0" applyNumberFormat="1" applyFont="1" applyAlignment="1">
      <alignment horizontal="right"/>
    </xf>
    <xf numFmtId="2" fontId="0" fillId="0" borderId="0" xfId="0" applyNumberFormat="1" applyFont="1" applyAlignment="1">
      <alignment horizontal="center"/>
    </xf>
    <xf numFmtId="0" fontId="0" fillId="0" borderId="0" xfId="0" applyFont="1" applyAlignment="1">
      <alignment horizontal="right" wrapText="1"/>
    </xf>
    <xf numFmtId="2" fontId="9" fillId="0" borderId="0" xfId="0" applyNumberFormat="1" applyFont="1" applyAlignment="1">
      <alignment horizontal="center"/>
    </xf>
    <xf numFmtId="14" fontId="0" fillId="0" borderId="0" xfId="0" applyNumberFormat="1" applyFont="1" applyAlignment="1">
      <alignment horizontal="right"/>
    </xf>
    <xf numFmtId="14" fontId="0" fillId="0" borderId="0" xfId="0" applyNumberFormat="1" applyFont="1" applyAlignment="1">
      <alignment horizontal="left"/>
    </xf>
    <xf numFmtId="14" fontId="0" fillId="0" borderId="0" xfId="0" applyNumberFormat="1" applyFont="1" applyAlignment="1">
      <alignment horizontal="left" wrapText="1"/>
    </xf>
    <xf numFmtId="1" fontId="0" fillId="0" borderId="0" xfId="0" applyNumberFormat="1" applyFont="1" applyAlignment="1">
      <alignment horizontal="center"/>
    </xf>
    <xf numFmtId="14" fontId="8" fillId="0" borderId="0" xfId="0" applyNumberFormat="1" applyFont="1" applyAlignment="1">
      <alignment horizontal="right"/>
    </xf>
    <xf numFmtId="0" fontId="8" fillId="0" borderId="0" xfId="0" applyFont="1" applyAlignment="1">
      <alignment horizontal="right"/>
    </xf>
    <xf numFmtId="0" fontId="8" fillId="0" borderId="0" xfId="0" applyFont="1" applyAlignment="1">
      <alignment horizontal="right" wrapText="1" shrinkToFit="1"/>
    </xf>
    <xf numFmtId="0" fontId="0" fillId="3" borderId="0" xfId="0" applyFont="1" applyFill="1" applyAlignment="1" applyProtection="1">
      <alignment horizontal="left"/>
      <protection locked="0"/>
    </xf>
    <xf numFmtId="0" fontId="15" fillId="0" borderId="0" xfId="0" applyFont="1" applyFill="1" applyAlignment="1" applyProtection="1">
      <alignment horizontal="left" wrapText="1"/>
    </xf>
    <xf numFmtId="0" fontId="7" fillId="0" borderId="0" xfId="0" applyFont="1" applyAlignment="1">
      <alignment vertical="top" wrapText="1"/>
    </xf>
    <xf numFmtId="0" fontId="8" fillId="0" borderId="0" xfId="0" applyFont="1" applyAlignment="1">
      <alignment wrapText="1"/>
    </xf>
    <xf numFmtId="0" fontId="7" fillId="0" borderId="0" xfId="0" applyFont="1" applyAlignment="1">
      <alignment horizontal="left"/>
    </xf>
    <xf numFmtId="1" fontId="1" fillId="0" borderId="13" xfId="0" applyNumberFormat="1" applyFont="1" applyBorder="1" applyAlignment="1">
      <alignment horizontal="center"/>
    </xf>
    <xf numFmtId="1" fontId="1" fillId="0" borderId="3" xfId="0" applyNumberFormat="1" applyFont="1" applyBorder="1" applyAlignment="1">
      <alignment horizontal="center"/>
    </xf>
    <xf numFmtId="1" fontId="0" fillId="0" borderId="13"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4"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4" xfId="0" applyBorder="1" applyAlignment="1">
      <alignment horizontal="left" wrapText="1"/>
    </xf>
    <xf numFmtId="0" fontId="0" fillId="0" borderId="12" xfId="0" applyBorder="1" applyAlignment="1">
      <alignment horizontal="left" wrapText="1"/>
    </xf>
    <xf numFmtId="1" fontId="0" fillId="0" borderId="1" xfId="0" applyNumberFormat="1" applyBorder="1" applyAlignment="1">
      <alignment horizontal="center"/>
    </xf>
    <xf numFmtId="14" fontId="0" fillId="0" borderId="1" xfId="0" applyNumberFormat="1" applyBorder="1" applyAlignment="1">
      <alignment horizontal="center"/>
    </xf>
    <xf numFmtId="1" fontId="0" fillId="0" borderId="0" xfId="0" applyNumberFormat="1" applyBorder="1" applyAlignment="1">
      <alignment horizontal="center"/>
    </xf>
    <xf numFmtId="14" fontId="0" fillId="0" borderId="0" xfId="0" applyNumberFormat="1" applyBorder="1" applyAlignment="1">
      <alignment horizontal="center"/>
    </xf>
    <xf numFmtId="0" fontId="4" fillId="0" borderId="0" xfId="0" applyFont="1" applyAlignment="1">
      <alignment horizontal="center"/>
    </xf>
    <xf numFmtId="0" fontId="14" fillId="0" borderId="1" xfId="0" applyFont="1" applyBorder="1" applyAlignment="1">
      <alignment horizontal="right"/>
    </xf>
    <xf numFmtId="1" fontId="3" fillId="0" borderId="1" xfId="0" applyNumberFormat="1" applyFont="1" applyBorder="1" applyAlignment="1">
      <alignment horizontal="center"/>
    </xf>
    <xf numFmtId="1" fontId="0" fillId="0" borderId="7" xfId="0" applyNumberFormat="1" applyBorder="1" applyAlignment="1">
      <alignment horizontal="right" wrapText="1"/>
    </xf>
    <xf numFmtId="1" fontId="0" fillId="0" borderId="8" xfId="0" applyNumberFormat="1" applyBorder="1" applyAlignment="1">
      <alignment horizontal="right" wrapText="1"/>
    </xf>
    <xf numFmtId="1" fontId="0" fillId="0" borderId="9" xfId="0" applyNumberFormat="1" applyBorder="1" applyAlignment="1">
      <alignment horizontal="right" wrapText="1"/>
    </xf>
    <xf numFmtId="1" fontId="0" fillId="0" borderId="11" xfId="0" applyNumberFormat="1" applyBorder="1" applyAlignment="1">
      <alignment horizontal="right" wrapText="1"/>
    </xf>
    <xf numFmtId="1" fontId="0" fillId="0" borderId="4" xfId="0" applyNumberFormat="1" applyBorder="1" applyAlignment="1">
      <alignment horizontal="right" wrapText="1"/>
    </xf>
    <xf numFmtId="1" fontId="0" fillId="0" borderId="12" xfId="0" applyNumberFormat="1" applyBorder="1" applyAlignment="1">
      <alignment horizontal="right" wrapText="1"/>
    </xf>
    <xf numFmtId="1" fontId="0" fillId="0" borderId="2" xfId="0" applyNumberFormat="1" applyBorder="1" applyAlignment="1">
      <alignment horizontal="left"/>
    </xf>
    <xf numFmtId="1" fontId="0" fillId="0" borderId="3" xfId="0" applyNumberFormat="1" applyBorder="1" applyAlignment="1">
      <alignment horizontal="left"/>
    </xf>
    <xf numFmtId="0" fontId="4" fillId="0" borderId="4" xfId="0" applyFont="1" applyBorder="1" applyAlignment="1">
      <alignment horizontal="center"/>
    </xf>
    <xf numFmtId="0" fontId="0" fillId="0" borderId="4" xfId="0" applyBorder="1" applyAlignment="1">
      <alignment horizontal="center"/>
    </xf>
    <xf numFmtId="0" fontId="1" fillId="0" borderId="0" xfId="0" applyFont="1" applyAlignment="1">
      <alignment horizontal="center"/>
    </xf>
    <xf numFmtId="1" fontId="0" fillId="0" borderId="0" xfId="0" applyNumberFormat="1" applyAlignment="1">
      <alignment horizontal="left"/>
    </xf>
    <xf numFmtId="14" fontId="0" fillId="2" borderId="1" xfId="0" applyNumberFormat="1" applyFill="1" applyBorder="1" applyAlignment="1">
      <alignment horizontal="center"/>
    </xf>
    <xf numFmtId="0" fontId="2" fillId="0" borderId="1" xfId="1" applyFont="1" applyBorder="1" applyAlignment="1">
      <alignment horizontal="center"/>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3"/>
  <sheetViews>
    <sheetView showGridLines="0" showZeros="0" tabSelected="1" zoomScale="110" zoomScaleNormal="110" workbookViewId="0">
      <selection activeCell="E5" sqref="E5:G5"/>
    </sheetView>
  </sheetViews>
  <sheetFormatPr baseColWidth="10" defaultRowHeight="15" x14ac:dyDescent="0.25"/>
  <cols>
    <col min="1" max="16" width="5.7109375" customWidth="1"/>
    <col min="17" max="17" width="3.5703125" hidden="1" customWidth="1"/>
    <col min="18" max="26" width="5.7109375" hidden="1" customWidth="1"/>
    <col min="27" max="27" width="7.42578125" hidden="1" customWidth="1"/>
    <col min="28" max="28" width="8.7109375" hidden="1" customWidth="1"/>
    <col min="29" max="29" width="11.7109375" hidden="1" customWidth="1"/>
    <col min="30" max="31" width="5.7109375" hidden="1" customWidth="1"/>
    <col min="32" max="35" width="11.42578125" hidden="1" customWidth="1"/>
    <col min="36" max="36" width="5.5703125" hidden="1" customWidth="1"/>
    <col min="37" max="37" width="2.7109375" hidden="1" customWidth="1"/>
    <col min="38" max="39" width="11.42578125" hidden="1" customWidth="1"/>
    <col min="40" max="43" width="11.42578125" style="53" hidden="1" customWidth="1"/>
    <col min="44" max="46" width="11.42578125" hidden="1" customWidth="1"/>
    <col min="47" max="47" width="0" hidden="1" customWidth="1"/>
  </cols>
  <sheetData>
    <row r="1" spans="1:32" ht="12" customHeight="1" x14ac:dyDescent="0.25">
      <c r="A1" s="41"/>
      <c r="B1" s="41"/>
      <c r="C1" s="41"/>
      <c r="D1" s="41"/>
      <c r="E1" s="41"/>
      <c r="F1" s="41"/>
      <c r="G1" s="41"/>
      <c r="H1" s="41"/>
      <c r="I1" s="41"/>
      <c r="J1" s="41"/>
      <c r="K1" s="41"/>
      <c r="L1" s="41"/>
      <c r="M1" s="41"/>
      <c r="N1" s="41"/>
      <c r="O1" s="41"/>
      <c r="P1" s="41"/>
    </row>
    <row r="2" spans="1:32" ht="18" customHeight="1" x14ac:dyDescent="0.3">
      <c r="B2" s="73" t="s">
        <v>94</v>
      </c>
      <c r="C2" s="41"/>
      <c r="D2" s="41"/>
      <c r="E2" s="41"/>
      <c r="F2" s="41"/>
      <c r="G2" s="41"/>
      <c r="H2" s="41"/>
      <c r="I2" s="41"/>
      <c r="J2" s="41"/>
      <c r="K2" s="41"/>
      <c r="L2" s="41"/>
      <c r="M2" s="63" t="s">
        <v>105</v>
      </c>
      <c r="N2" s="110">
        <f ca="1">TODAY()</f>
        <v>43810</v>
      </c>
      <c r="O2" s="110"/>
      <c r="P2" s="110"/>
      <c r="R2" s="154" t="s">
        <v>0</v>
      </c>
      <c r="S2" s="154"/>
      <c r="T2" s="155">
        <f>YEAR(E7)-YEAR(E5)-1+(IF(DATE(YEAR(E7),MONTH(E5),DAY(E5))-1&lt;E7,1,0))</f>
        <v>0</v>
      </c>
      <c r="U2" s="155"/>
      <c r="V2" s="83" t="s">
        <v>1</v>
      </c>
      <c r="W2" s="83"/>
      <c r="X2" s="83"/>
      <c r="Y2" s="83"/>
      <c r="Z2" s="83"/>
      <c r="AA2" s="1">
        <f>IF(OR(AND(R5=1,R17=4,T2&lt;65),AND(R5=3,R17=4,T2&lt;63)),"J",0)</f>
        <v>0</v>
      </c>
      <c r="AE2" t="s">
        <v>99</v>
      </c>
    </row>
    <row r="3" spans="1:32" ht="17.25" x14ac:dyDescent="0.3">
      <c r="B3" s="73" t="s">
        <v>95</v>
      </c>
      <c r="C3" s="41"/>
      <c r="D3" s="41"/>
      <c r="E3" s="41"/>
      <c r="F3" s="41"/>
      <c r="G3" s="41"/>
      <c r="H3" s="41"/>
      <c r="I3" s="41"/>
      <c r="J3" s="41"/>
      <c r="K3" s="41"/>
      <c r="L3" s="41"/>
      <c r="M3" s="41"/>
      <c r="N3" s="41"/>
      <c r="O3" s="41"/>
      <c r="P3" s="41"/>
      <c r="R3" t="s">
        <v>2</v>
      </c>
      <c r="AD3" t="s">
        <v>97</v>
      </c>
      <c r="AE3" t="s">
        <v>100</v>
      </c>
    </row>
    <row r="4" spans="1:32" x14ac:dyDescent="0.25">
      <c r="A4" s="41"/>
      <c r="B4" s="41"/>
      <c r="C4" s="41"/>
      <c r="D4" s="41"/>
      <c r="E4" s="41"/>
      <c r="F4" s="41"/>
      <c r="G4" s="41"/>
      <c r="H4" s="41"/>
      <c r="I4" s="41"/>
      <c r="J4" s="41"/>
      <c r="K4" s="41"/>
      <c r="L4" s="41"/>
      <c r="M4" s="41"/>
      <c r="N4" s="41"/>
      <c r="O4" s="41"/>
      <c r="P4" s="41"/>
      <c r="W4" s="142" t="s">
        <v>96</v>
      </c>
      <c r="X4" s="142"/>
      <c r="Y4" s="142"/>
      <c r="Z4" s="142"/>
      <c r="AA4" s="142"/>
      <c r="AB4" s="142"/>
      <c r="AC4" s="58">
        <f>IF(R5=1,45,IF(R5=3,IF(E7&lt;DATE(2024,1,1),35,40),0))</f>
        <v>0</v>
      </c>
      <c r="AD4" s="58" t="str">
        <f>IF(AND(OR(AND(R5=1,T2&gt;64),AND(R5=3,T2&gt;62)),AC4&gt;0,M45&gt;(AC4-1)),"J","N")</f>
        <v>N</v>
      </c>
      <c r="AE4" s="83" t="str">
        <f>IF(OR(R10=1,R10=5),IF(AND(OR(AND(R5=1,T2&gt;64),AND(R5=3,T2&gt;62))),"J","N"),"N")</f>
        <v>N</v>
      </c>
      <c r="AF4" s="83"/>
    </row>
    <row r="5" spans="1:32" x14ac:dyDescent="0.25">
      <c r="A5" s="41"/>
      <c r="B5" s="41"/>
      <c r="C5" s="41"/>
      <c r="D5" s="39" t="s">
        <v>85</v>
      </c>
      <c r="E5" s="102"/>
      <c r="F5" s="102"/>
      <c r="G5" s="102"/>
      <c r="H5" s="41"/>
      <c r="I5" s="41"/>
      <c r="J5" s="41"/>
      <c r="K5" s="41"/>
      <c r="L5" s="41"/>
      <c r="M5" s="41"/>
      <c r="N5" s="41"/>
      <c r="O5" s="41"/>
      <c r="P5" s="41"/>
      <c r="R5" s="2">
        <f>IF(E8=S6,1,IF(E8=S7,2,IF(E8=S8,3,0)))</f>
        <v>0</v>
      </c>
      <c r="S5" s="3" t="s">
        <v>3</v>
      </c>
      <c r="T5" s="3"/>
      <c r="U5" s="3"/>
      <c r="V5" s="4"/>
    </row>
    <row r="6" spans="1:32" ht="7.5" customHeight="1" x14ac:dyDescent="0.25">
      <c r="A6" s="41"/>
      <c r="B6" s="41"/>
      <c r="C6" s="41"/>
      <c r="D6" s="40"/>
      <c r="E6" s="41"/>
      <c r="F6" s="41"/>
      <c r="G6" s="41"/>
      <c r="H6" s="41"/>
      <c r="I6" s="41"/>
      <c r="J6" s="41"/>
      <c r="K6" s="41"/>
      <c r="L6" s="41"/>
      <c r="M6" s="41"/>
      <c r="N6" s="41"/>
      <c r="O6" s="41"/>
      <c r="P6" s="41"/>
      <c r="R6" s="5">
        <v>1</v>
      </c>
      <c r="S6" t="s">
        <v>4</v>
      </c>
    </row>
    <row r="7" spans="1:32" x14ac:dyDescent="0.25">
      <c r="A7" s="41"/>
      <c r="B7" s="41"/>
      <c r="C7" s="41"/>
      <c r="D7" s="39" t="s">
        <v>81</v>
      </c>
      <c r="E7" s="102"/>
      <c r="F7" s="102"/>
      <c r="G7" s="102"/>
      <c r="H7" s="41"/>
      <c r="I7" s="41"/>
      <c r="J7" s="41"/>
      <c r="K7" s="41"/>
      <c r="L7" s="41"/>
      <c r="M7" s="41"/>
      <c r="N7" s="41"/>
      <c r="O7" s="41"/>
      <c r="P7" s="41"/>
      <c r="R7" s="5">
        <v>2</v>
      </c>
      <c r="S7" t="s">
        <v>5</v>
      </c>
    </row>
    <row r="8" spans="1:32" x14ac:dyDescent="0.25">
      <c r="A8" s="41"/>
      <c r="B8" s="41"/>
      <c r="C8" s="41"/>
      <c r="D8" s="39" t="s">
        <v>82</v>
      </c>
      <c r="E8" s="116"/>
      <c r="F8" s="116"/>
      <c r="G8" s="116"/>
      <c r="H8" s="116"/>
      <c r="I8" s="116"/>
      <c r="J8" s="116"/>
      <c r="K8" s="116"/>
      <c r="L8" s="116"/>
      <c r="M8" s="116"/>
      <c r="N8" s="116"/>
      <c r="O8" s="116"/>
      <c r="P8" s="41"/>
      <c r="R8" s="5">
        <v>3</v>
      </c>
      <c r="S8" t="s">
        <v>6</v>
      </c>
    </row>
    <row r="9" spans="1:32" x14ac:dyDescent="0.25">
      <c r="A9" s="41"/>
      <c r="B9" s="41"/>
      <c r="C9" s="41"/>
      <c r="D9" s="39" t="s">
        <v>108</v>
      </c>
      <c r="E9" s="116" t="s">
        <v>8</v>
      </c>
      <c r="F9" s="116"/>
      <c r="G9" s="116"/>
      <c r="H9" s="41"/>
      <c r="I9" s="41"/>
      <c r="J9" s="41"/>
      <c r="K9" s="41"/>
      <c r="L9" s="41"/>
      <c r="M9" s="41"/>
      <c r="N9" s="41"/>
      <c r="O9" s="41"/>
      <c r="P9" s="41"/>
    </row>
    <row r="10" spans="1:32" ht="15" customHeight="1" x14ac:dyDescent="0.25">
      <c r="A10" s="41"/>
      <c r="B10" s="41"/>
      <c r="C10" s="41"/>
      <c r="D10" s="39"/>
      <c r="E10" s="117">
        <f>IF(AD4="J",S21,0)</f>
        <v>0</v>
      </c>
      <c r="F10" s="117"/>
      <c r="G10" s="117"/>
      <c r="H10" s="117"/>
      <c r="I10" s="117"/>
      <c r="J10" s="117"/>
      <c r="K10" s="117"/>
      <c r="L10" s="117"/>
      <c r="M10" s="117"/>
      <c r="N10" s="117"/>
      <c r="O10" s="117"/>
      <c r="P10" s="41"/>
      <c r="R10" s="2">
        <f>IF(E9=S11,1,IF(E9=S12,2,IF(E9=S13,3,IF(E9=S14,4,IF(E9=S15,5,0)))))</f>
        <v>1</v>
      </c>
      <c r="S10" s="3" t="s">
        <v>7</v>
      </c>
      <c r="T10" s="3"/>
      <c r="U10" s="3"/>
      <c r="V10" s="4"/>
      <c r="W10" s="6">
        <f>IF(R10=2,W12,IF(R10=3,W13,IF(R10=4,W14,IF(R10=5,W15,0))))</f>
        <v>0</v>
      </c>
      <c r="X10" s="156">
        <f>IF(R10&gt;1,DATE(YEAR(E5)+W10,MONTH(E5),DAY(E5))-1,0)</f>
        <v>0</v>
      </c>
      <c r="Y10" s="156"/>
      <c r="Z10" s="156"/>
    </row>
    <row r="11" spans="1:32" ht="15" customHeight="1" x14ac:dyDescent="0.25">
      <c r="A11" s="41"/>
      <c r="B11" s="41"/>
      <c r="C11" s="41"/>
      <c r="D11" s="41"/>
      <c r="E11" s="117"/>
      <c r="F11" s="117"/>
      <c r="G11" s="117"/>
      <c r="H11" s="117"/>
      <c r="I11" s="117"/>
      <c r="J11" s="117"/>
      <c r="K11" s="117"/>
      <c r="L11" s="117"/>
      <c r="M11" s="117"/>
      <c r="N11" s="117"/>
      <c r="O11" s="117"/>
      <c r="P11" s="41"/>
      <c r="R11" s="60">
        <v>1</v>
      </c>
      <c r="S11" s="61" t="s">
        <v>8</v>
      </c>
      <c r="T11" s="61"/>
      <c r="U11" s="61"/>
      <c r="V11" s="61"/>
      <c r="W11" s="61"/>
    </row>
    <row r="12" spans="1:32" ht="8.1" customHeight="1" x14ac:dyDescent="0.25">
      <c r="A12" s="41"/>
      <c r="B12" s="41"/>
      <c r="C12" s="41"/>
      <c r="D12" s="41"/>
      <c r="E12" s="118">
        <f>IF(AND(OR(R10=2,R10=3,R10=4),R17=4),X18,IF(R5=0,0,IF(AND(R17=2,R5&lt;&gt;2),AB19,IF(AND(R17=3,R5&lt;&gt;2),AB20,IF(AND(R17=4,R5=2),AB21,IF(OR(R17=3,R17=4),X17,IF(E7&lt;DATE(2011,12,1),AD17,0)))))))</f>
        <v>0</v>
      </c>
      <c r="F12" s="119"/>
      <c r="G12" s="119"/>
      <c r="H12" s="119"/>
      <c r="I12" s="119"/>
      <c r="J12" s="119"/>
      <c r="K12" s="119"/>
      <c r="L12" s="119"/>
      <c r="M12" s="119"/>
      <c r="N12" s="119"/>
      <c r="O12" s="119"/>
      <c r="P12" s="119"/>
      <c r="R12" s="60">
        <v>2</v>
      </c>
      <c r="S12" s="61" t="s">
        <v>9</v>
      </c>
      <c r="T12" s="61"/>
      <c r="U12" s="61"/>
      <c r="V12" s="61"/>
      <c r="W12" s="61">
        <v>60</v>
      </c>
      <c r="Z12" s="59" t="s">
        <v>10</v>
      </c>
    </row>
    <row r="13" spans="1:32" ht="8.1" customHeight="1" x14ac:dyDescent="0.25">
      <c r="A13" s="41"/>
      <c r="B13" s="41"/>
      <c r="C13" s="41"/>
      <c r="D13" s="41"/>
      <c r="E13" s="119"/>
      <c r="F13" s="119"/>
      <c r="G13" s="119"/>
      <c r="H13" s="119"/>
      <c r="I13" s="119"/>
      <c r="J13" s="119"/>
      <c r="K13" s="119"/>
      <c r="L13" s="119"/>
      <c r="M13" s="119"/>
      <c r="N13" s="119"/>
      <c r="O13" s="119"/>
      <c r="P13" s="119"/>
      <c r="R13" s="60">
        <v>3</v>
      </c>
      <c r="S13" s="61" t="s">
        <v>11</v>
      </c>
      <c r="T13" s="61"/>
      <c r="U13" s="61"/>
      <c r="V13" s="61"/>
      <c r="W13" s="61">
        <v>61</v>
      </c>
    </row>
    <row r="14" spans="1:32" ht="8.1" customHeight="1" x14ac:dyDescent="0.25">
      <c r="A14" s="41"/>
      <c r="B14" s="41"/>
      <c r="C14" s="41"/>
      <c r="D14" s="41"/>
      <c r="E14" s="120">
        <f>IF(AA2="J",R3,0)</f>
        <v>0</v>
      </c>
      <c r="F14" s="120"/>
      <c r="G14" s="120"/>
      <c r="H14" s="120"/>
      <c r="I14" s="120"/>
      <c r="J14" s="120"/>
      <c r="K14" s="120"/>
      <c r="L14" s="120"/>
      <c r="M14" s="120"/>
      <c r="N14" s="120"/>
      <c r="O14" s="120"/>
      <c r="P14" s="46"/>
      <c r="R14" s="7">
        <v>4</v>
      </c>
      <c r="S14" s="8" t="s">
        <v>12</v>
      </c>
      <c r="T14" s="8"/>
      <c r="U14" s="8"/>
      <c r="V14" s="8"/>
      <c r="W14" s="8">
        <v>62</v>
      </c>
      <c r="X14" s="8"/>
    </row>
    <row r="15" spans="1:32" ht="8.1" customHeight="1" x14ac:dyDescent="0.25">
      <c r="A15" s="41"/>
      <c r="B15" s="41"/>
      <c r="C15" s="41"/>
      <c r="D15" s="41"/>
      <c r="E15" s="120"/>
      <c r="F15" s="120"/>
      <c r="G15" s="120"/>
      <c r="H15" s="120"/>
      <c r="I15" s="120"/>
      <c r="J15" s="120"/>
      <c r="K15" s="120"/>
      <c r="L15" s="120"/>
      <c r="M15" s="120"/>
      <c r="N15" s="120"/>
      <c r="O15" s="120"/>
      <c r="P15" s="46"/>
      <c r="R15" s="7">
        <v>5</v>
      </c>
      <c r="S15" s="8" t="s">
        <v>13</v>
      </c>
      <c r="T15" s="8"/>
      <c r="U15" s="8"/>
      <c r="V15" s="8"/>
      <c r="W15" s="8">
        <v>68</v>
      </c>
      <c r="X15" s="8"/>
    </row>
    <row r="16" spans="1:32" x14ac:dyDescent="0.25">
      <c r="A16" s="41"/>
      <c r="B16" s="41"/>
      <c r="C16" s="41"/>
      <c r="D16" s="41"/>
      <c r="E16" s="41"/>
      <c r="F16" s="41"/>
      <c r="G16" s="41"/>
      <c r="H16" s="41"/>
      <c r="I16" s="41"/>
      <c r="J16" s="41"/>
      <c r="K16" s="47"/>
      <c r="L16" s="42" t="str">
        <f>IF(R10&gt;1,"besondere Altersgrenze",IF(OR(R17=2,R17=5,R17=6),"besondere Regelaltersgrenze gem. § 35 Abs. 3 NBG","Regelaltersgrenze gem. § 35 Abs. 2 NBG"))</f>
        <v>Regelaltersgrenze gem. § 35 Abs. 2 NBG</v>
      </c>
      <c r="M16" s="109">
        <f>IF(R5=0,0,IF(R10=1,Z25,DATE(YEAR(E5)+W10,MONTH(E5),DAY(E5)-1)))</f>
        <v>0</v>
      </c>
      <c r="N16" s="109"/>
      <c r="O16" s="41"/>
      <c r="P16" s="41"/>
    </row>
    <row r="17" spans="1:47" x14ac:dyDescent="0.25">
      <c r="A17" s="41"/>
      <c r="B17" s="41"/>
      <c r="C17" s="41"/>
      <c r="D17" s="89" t="s">
        <v>83</v>
      </c>
      <c r="E17" s="89"/>
      <c r="F17" s="89"/>
      <c r="G17" s="89"/>
      <c r="H17" s="89"/>
      <c r="I17" s="89"/>
      <c r="J17" s="89"/>
      <c r="K17" s="89"/>
      <c r="L17" s="89"/>
      <c r="M17" s="42"/>
      <c r="N17" s="42"/>
      <c r="O17" s="41"/>
      <c r="P17" s="41"/>
      <c r="R17" s="2">
        <f>IF(E10=S18,1,IF(E10=S19,2,IF(E10=S20,3,IF(E10=S21,4,IF(E10=S22,5,IF(E10=S23,6,0))))))</f>
        <v>0</v>
      </c>
      <c r="S17" s="3" t="s">
        <v>14</v>
      </c>
      <c r="T17" s="3"/>
      <c r="U17" s="3"/>
      <c r="V17" s="4"/>
      <c r="X17" t="s">
        <v>15</v>
      </c>
      <c r="AD17" t="s">
        <v>16</v>
      </c>
    </row>
    <row r="18" spans="1:47" x14ac:dyDescent="0.25">
      <c r="A18" s="41"/>
      <c r="B18" s="43"/>
      <c r="C18" s="43"/>
      <c r="D18" s="89" t="s">
        <v>84</v>
      </c>
      <c r="E18" s="89"/>
      <c r="F18" s="89"/>
      <c r="G18" s="89"/>
      <c r="H18" s="89"/>
      <c r="I18" s="89"/>
      <c r="J18" s="89"/>
      <c r="K18" s="89"/>
      <c r="L18" s="89"/>
      <c r="M18" s="113">
        <f>E7</f>
        <v>0</v>
      </c>
      <c r="N18" s="114"/>
      <c r="O18" s="41"/>
      <c r="P18" s="41"/>
      <c r="R18" s="5">
        <v>1</v>
      </c>
      <c r="S18" t="s">
        <v>8</v>
      </c>
      <c r="X18" t="s">
        <v>17</v>
      </c>
    </row>
    <row r="19" spans="1:47" ht="30" customHeight="1" x14ac:dyDescent="0.25">
      <c r="A19" s="48"/>
      <c r="B19" s="48"/>
      <c r="C19" s="115" t="str">
        <f>IF(R5=1,T45,R41)</f>
        <v xml:space="preserve">bis Ende des Monats, in dem das 0. Lebensjahr vollendet wird </v>
      </c>
      <c r="D19" s="115"/>
      <c r="E19" s="115"/>
      <c r="F19" s="115"/>
      <c r="G19" s="115"/>
      <c r="H19" s="115"/>
      <c r="I19" s="115"/>
      <c r="J19" s="115"/>
      <c r="K19" s="115"/>
      <c r="L19" s="115"/>
      <c r="M19" s="42"/>
      <c r="N19" s="42"/>
      <c r="O19" s="41"/>
      <c r="P19" s="41"/>
      <c r="R19" s="5">
        <v>2</v>
      </c>
      <c r="S19" t="s">
        <v>18</v>
      </c>
    </row>
    <row r="20" spans="1:47" x14ac:dyDescent="0.25">
      <c r="A20" s="48"/>
      <c r="B20" s="48"/>
      <c r="C20" s="115" t="str">
        <f>IF(R5=1,AF47,AF42)</f>
        <v/>
      </c>
      <c r="D20" s="115"/>
      <c r="E20" s="115"/>
      <c r="F20" s="115"/>
      <c r="G20" s="115"/>
      <c r="H20" s="115"/>
      <c r="I20" s="115"/>
      <c r="J20" s="115"/>
      <c r="K20" s="115"/>
      <c r="L20" s="115"/>
      <c r="M20" s="109">
        <f>IF(R5=1,Y44,AC42)</f>
        <v>0</v>
      </c>
      <c r="N20" s="109"/>
      <c r="O20" s="41"/>
      <c r="P20" s="41"/>
      <c r="R20" s="5">
        <v>3</v>
      </c>
      <c r="S20" t="s">
        <v>19</v>
      </c>
      <c r="AB20" t="s">
        <v>20</v>
      </c>
    </row>
    <row r="21" spans="1:47" x14ac:dyDescent="0.25">
      <c r="A21" s="41"/>
      <c r="B21" s="41"/>
      <c r="C21" s="41"/>
      <c r="D21" s="41"/>
      <c r="E21" s="41"/>
      <c r="F21" s="41"/>
      <c r="G21" s="41"/>
      <c r="H21" s="41"/>
      <c r="I21" s="41"/>
      <c r="J21" s="41"/>
      <c r="K21" s="41"/>
      <c r="L21" s="41"/>
      <c r="M21" s="41"/>
      <c r="N21" s="41"/>
      <c r="O21" s="41"/>
      <c r="P21" s="41"/>
      <c r="R21" s="5">
        <v>4</v>
      </c>
      <c r="S21" t="s">
        <v>107</v>
      </c>
      <c r="AB21" t="s">
        <v>21</v>
      </c>
    </row>
    <row r="22" spans="1:47" x14ac:dyDescent="0.25">
      <c r="A22" s="41"/>
      <c r="B22" s="41" t="s">
        <v>86</v>
      </c>
      <c r="C22" s="41"/>
      <c r="D22" s="41"/>
      <c r="E22" s="41"/>
      <c r="F22" s="41"/>
      <c r="G22" s="44"/>
      <c r="H22" s="93"/>
      <c r="I22" s="93"/>
      <c r="J22" s="41"/>
      <c r="K22" s="41"/>
      <c r="L22" s="42">
        <f>IF(V36="J","Vom",0)</f>
        <v>0</v>
      </c>
      <c r="M22" s="109">
        <f>IF(V36="J",M18,0)</f>
        <v>0</v>
      </c>
      <c r="N22" s="109"/>
      <c r="O22" s="41"/>
      <c r="P22" s="41"/>
      <c r="R22" s="5">
        <v>5</v>
      </c>
      <c r="S22" t="s">
        <v>22</v>
      </c>
    </row>
    <row r="23" spans="1:47" x14ac:dyDescent="0.25">
      <c r="A23" s="41"/>
      <c r="B23" s="110"/>
      <c r="C23" s="110"/>
      <c r="D23" s="111" t="str">
        <f>IF(V36="N","Da der Ruhestandsbeginn nach dem Ende des maßgeblichen Berechnungszeitraumes liegt, wird ",0)</f>
        <v xml:space="preserve">Da der Ruhestandsbeginn nach dem Ende des maßgeblichen Berechnungszeitraumes liegt, wird </v>
      </c>
      <c r="E23" s="111"/>
      <c r="F23" s="111"/>
      <c r="G23" s="111"/>
      <c r="H23" s="111"/>
      <c r="I23" s="111"/>
      <c r="J23" s="111"/>
      <c r="K23" s="111"/>
      <c r="L23" s="42">
        <f>IF(V36="J","bis",0)</f>
        <v>0</v>
      </c>
      <c r="M23" s="109">
        <f>IF(V36="J",M20,0)</f>
        <v>0</v>
      </c>
      <c r="N23" s="109"/>
      <c r="O23" s="41"/>
      <c r="P23" s="41"/>
      <c r="R23" s="5">
        <v>6</v>
      </c>
      <c r="S23" t="s">
        <v>23</v>
      </c>
    </row>
    <row r="24" spans="1:47" x14ac:dyDescent="0.25">
      <c r="A24" s="41"/>
      <c r="B24" s="41"/>
      <c r="C24" s="41"/>
      <c r="D24" s="111"/>
      <c r="E24" s="111"/>
      <c r="F24" s="111"/>
      <c r="G24" s="111"/>
      <c r="H24" s="111"/>
      <c r="I24" s="111"/>
      <c r="J24" s="111"/>
      <c r="K24" s="111"/>
      <c r="L24" s="42">
        <f>IF(V36="J","sind",0)</f>
        <v>0</v>
      </c>
      <c r="M24" s="112">
        <f>IF(V36="J",IF(AP43&gt;0,AP43,"0"),0)</f>
        <v>0</v>
      </c>
      <c r="N24" s="112"/>
      <c r="O24" s="41">
        <f>IF(V36="J","Jahre",0)</f>
        <v>0</v>
      </c>
      <c r="P24" s="41"/>
      <c r="R24" t="s">
        <v>24</v>
      </c>
      <c r="S24" t="s">
        <v>25</v>
      </c>
      <c r="T24" s="141" t="s">
        <v>26</v>
      </c>
      <c r="U24" s="141"/>
      <c r="V24" s="141" t="s">
        <v>27</v>
      </c>
      <c r="W24" s="141"/>
      <c r="X24" s="141" t="s">
        <v>28</v>
      </c>
      <c r="Y24" s="141"/>
      <c r="Z24" s="141" t="s">
        <v>29</v>
      </c>
      <c r="AA24" s="141"/>
      <c r="AB24" s="152" t="s">
        <v>30</v>
      </c>
      <c r="AC24" s="153"/>
    </row>
    <row r="25" spans="1:47" x14ac:dyDescent="0.25">
      <c r="A25" s="41"/>
      <c r="B25" s="41"/>
      <c r="C25" s="41"/>
      <c r="D25" s="111"/>
      <c r="E25" s="111"/>
      <c r="F25" s="111"/>
      <c r="G25" s="111"/>
      <c r="H25" s="111"/>
      <c r="I25" s="111"/>
      <c r="J25" s="111"/>
      <c r="K25" s="111"/>
      <c r="L25" s="42">
        <f>IF(V36="J","und",0)</f>
        <v>0</v>
      </c>
      <c r="M25" s="112">
        <f>IF(V36="J",IF(AT43&gt;0,AT43,"0"),0)</f>
        <v>0</v>
      </c>
      <c r="N25" s="112"/>
      <c r="O25" s="41">
        <f>IF(V36="J","Tage,",0)</f>
        <v>0</v>
      </c>
      <c r="P25" s="41"/>
      <c r="R25" s="9">
        <f>DAY(E5)</f>
        <v>0</v>
      </c>
      <c r="S25" s="10" t="e">
        <f>MONTH(E5)+IF(OR(R17=2,R17=5,R17=6),0,VLOOKUP(E5,Übergangstabellen!A3:B21,2))</f>
        <v>#N/A</v>
      </c>
      <c r="T25" s="137" t="e">
        <f>IF(S25&gt;24,S25-24,IF(S25&gt;12,S25-12,S25))</f>
        <v>#N/A</v>
      </c>
      <c r="U25" s="137"/>
      <c r="V25" s="137" t="e">
        <f>IF(S25&gt;24,2,IF(S25&gt;12,1,0))</f>
        <v>#N/A</v>
      </c>
      <c r="W25" s="137"/>
      <c r="X25" s="137" t="e">
        <f>YEAR(E5)+IF(OR(R17=6,R17=5,R17=2),0,V25)+65</f>
        <v>#N/A</v>
      </c>
      <c r="Y25" s="137"/>
      <c r="Z25" s="138" t="e">
        <f>IF(DAY(DATE(X25,T25,R25)-1)+1=DAY(E5),DATE(X25,T25,R25)-1,EOMONTH(DATE(X25,T25,R25)-3,0))</f>
        <v>#N/A</v>
      </c>
      <c r="AA25" s="138"/>
      <c r="AB25" s="138" t="e">
        <f>IF(AND(R10&gt;1,R10&lt;5),EOMONTH(M16,0),EOMONTH(Z25,0))</f>
        <v>#N/A</v>
      </c>
      <c r="AC25" s="138"/>
      <c r="AD25" t="s">
        <v>31</v>
      </c>
    </row>
    <row r="26" spans="1:47" x14ac:dyDescent="0.25">
      <c r="A26" s="41"/>
      <c r="B26" s="41"/>
      <c r="C26" s="41"/>
      <c r="D26" s="49" t="str">
        <f>IF(V36="N","kein Versorgungsabschlag ",0)</f>
        <v xml:space="preserve">kein Versorgungsabschlag </v>
      </c>
      <c r="E26" s="49"/>
      <c r="F26" s="49"/>
      <c r="G26" s="49"/>
      <c r="H26" s="44"/>
      <c r="I26" s="42" t="str">
        <f>IF(V36="N","erhoben. ",0)</f>
        <v xml:space="preserve">erhoben. </v>
      </c>
      <c r="J26" s="41"/>
      <c r="K26" s="105">
        <f>IF(V36="J","umgerechnet",0)</f>
        <v>0</v>
      </c>
      <c r="L26" s="105"/>
      <c r="M26" s="106">
        <f>IF(V36="J",ROUND(M25/365,2)+M24,0)</f>
        <v>0</v>
      </c>
      <c r="N26" s="106"/>
      <c r="O26" s="41">
        <f>IF(V36="J","Jahre. *",0)</f>
        <v>0</v>
      </c>
      <c r="P26" s="41"/>
      <c r="R26" s="9">
        <f>DAY(E5)</f>
        <v>0</v>
      </c>
      <c r="S26" s="10" t="e">
        <f>MONTH(E5)+VLOOKUP(E5,Übergangstabellen!D3:E21,2)</f>
        <v>#N/A</v>
      </c>
      <c r="T26" s="137" t="e">
        <f>IF(S26&gt;24,S26-24,IF(S26&gt;12,S26-12,S26))</f>
        <v>#N/A</v>
      </c>
      <c r="U26" s="137"/>
      <c r="V26" s="137" t="e">
        <f>IF(S26&gt;24,2,IF(S26&gt;12,1,0))</f>
        <v>#N/A</v>
      </c>
      <c r="W26" s="137"/>
      <c r="X26" s="137" t="e">
        <f>YEAR(E5)+V26+63</f>
        <v>#N/A</v>
      </c>
      <c r="Y26" s="137"/>
      <c r="Z26" s="138" t="e">
        <f>IF(R17=2,DATE(YEAR(E5)+63,MONTH(E5),DAY(E5))-1,IF(DAY(DATE(X26,T26,R26)-1)=DAY(E5)-1,DATE(X26,T26,R26)-1,EOMONTH(DATE(X26,T26,R26)-3,0)))</f>
        <v>#N/A</v>
      </c>
      <c r="AA26" s="138"/>
      <c r="AB26" s="138" t="e">
        <f>EOMONTH(Z26,0)</f>
        <v>#N/A</v>
      </c>
      <c r="AC26" s="138"/>
      <c r="AD26" t="s">
        <v>32</v>
      </c>
    </row>
    <row r="27" spans="1:47" x14ac:dyDescent="0.25">
      <c r="A27" s="41"/>
      <c r="B27" s="41"/>
      <c r="C27" s="41"/>
      <c r="D27" s="107">
        <f>IF(V36="J","Der Versorgungsabschlag beträgt "&amp;M26&amp;" Jahre",0)</f>
        <v>0</v>
      </c>
      <c r="E27" s="107"/>
      <c r="F27" s="107"/>
      <c r="G27" s="107"/>
      <c r="H27" s="107"/>
      <c r="I27" s="107"/>
      <c r="J27" s="107"/>
      <c r="K27" s="107"/>
      <c r="L27" s="107"/>
      <c r="M27" s="41"/>
      <c r="N27" s="41"/>
      <c r="O27" s="41"/>
      <c r="P27" s="41"/>
      <c r="R27" s="9">
        <f>IF(AND(R5=1,YEAR(E5)&lt;1950,R10&lt;&gt;4,R17=1),DAY(E5),0)</f>
        <v>0</v>
      </c>
      <c r="S27" s="10">
        <f>IF(R27&gt;0,MONTH(E5)+VLOOKUP(E5,Übergangstabellen!A26:B29,2),)</f>
        <v>0</v>
      </c>
      <c r="T27" s="137">
        <f>IF(S27&gt;24,S27-24,IF(S27&gt;12,S27-12,S27))</f>
        <v>0</v>
      </c>
      <c r="U27" s="137"/>
      <c r="V27" s="137">
        <f>IF(S27&gt;24,2,IF(S27&gt;12,1,0))</f>
        <v>0</v>
      </c>
      <c r="W27" s="137"/>
      <c r="X27" s="137">
        <f>IF(R27&gt;0,YEAR(E5)+V27+65,0)</f>
        <v>0</v>
      </c>
      <c r="Y27" s="137"/>
      <c r="Z27" s="138">
        <f>IF(R27&gt;0,IF(E5&gt;DATE(1949,2,28),Z25,IF(DAY(DATE(X27,T27,R27)-1)+1=DAY(E5),DATE(X27,T27,R27)-1,EOMONTH(DATE(X27,T27,R27)-3,0))),0)</f>
        <v>0</v>
      </c>
      <c r="AA27" s="138"/>
      <c r="AB27" s="138">
        <f>IF(R27&gt;0,EOMONTH(Z27,0),0)</f>
        <v>0</v>
      </c>
      <c r="AC27" s="138"/>
      <c r="AD27" t="s">
        <v>33</v>
      </c>
    </row>
    <row r="28" spans="1:47" x14ac:dyDescent="0.25">
      <c r="A28" s="41"/>
      <c r="B28" s="41"/>
      <c r="C28" s="41"/>
      <c r="D28" s="45"/>
      <c r="E28" s="45"/>
      <c r="F28" s="107">
        <f>IF(V36="J","multipliziert mit 3,6 Prozent pro Jahr ergibt:",0)</f>
        <v>0</v>
      </c>
      <c r="G28" s="107"/>
      <c r="H28" s="107"/>
      <c r="I28" s="107"/>
      <c r="J28" s="107"/>
      <c r="K28" s="107"/>
      <c r="L28" s="107"/>
      <c r="M28" s="108">
        <f>IF(V36="J",ROUND(M26*3.6,2),0)</f>
        <v>0</v>
      </c>
      <c r="N28" s="108"/>
      <c r="O28" s="46">
        <f>IF(V36="J","Prozent",0)</f>
        <v>0</v>
      </c>
      <c r="P28" s="41"/>
      <c r="R28" s="9">
        <f>DAY(E5)</f>
        <v>0</v>
      </c>
      <c r="S28" s="10">
        <f>IF(E7&gt;0,MONTH(E5)+VLOOKUP(E7,Übergangstabellen!D26:E44,2),0)</f>
        <v>0</v>
      </c>
      <c r="T28" s="137">
        <f>IF(S28&gt;24,S28-24,IF(S28&gt;12,S28-12,S28))</f>
        <v>0</v>
      </c>
      <c r="U28" s="137"/>
      <c r="V28" s="137">
        <f>IF(S28&gt;24,2,IF(S28&gt;12,1,0))</f>
        <v>0</v>
      </c>
      <c r="W28" s="137"/>
      <c r="X28" s="137">
        <f>YEAR(E5)+V28+63</f>
        <v>1963</v>
      </c>
      <c r="Y28" s="137"/>
      <c r="Z28" s="138">
        <f>IF(DAY(DATE(X28,T28,R28)-1)+1=DAY(E5),DATE(X28,T28,R28)-1,EOMONTH(DATE(X28,T28,R28)-3,0))</f>
        <v>22980</v>
      </c>
      <c r="AA28" s="138"/>
      <c r="AB28" s="138">
        <f>EOMONTH(Z28,0)</f>
        <v>22980</v>
      </c>
      <c r="AC28" s="138"/>
      <c r="AD28" t="s">
        <v>34</v>
      </c>
    </row>
    <row r="29" spans="1:47" ht="9.75" customHeight="1" x14ac:dyDescent="0.25">
      <c r="A29" s="41"/>
      <c r="B29" s="41"/>
      <c r="C29" s="41"/>
      <c r="D29" s="45"/>
      <c r="E29" s="45"/>
      <c r="F29" s="45"/>
      <c r="G29" s="45"/>
      <c r="H29" s="45"/>
      <c r="I29" s="45"/>
      <c r="J29" s="45"/>
      <c r="K29" s="45"/>
      <c r="L29" s="45"/>
      <c r="M29" s="41"/>
      <c r="N29" s="41"/>
      <c r="O29" s="41"/>
      <c r="P29" s="41"/>
      <c r="R29" s="11"/>
      <c r="S29" s="11"/>
      <c r="T29" s="139"/>
      <c r="U29" s="139"/>
      <c r="V29" s="139"/>
      <c r="W29" s="139"/>
      <c r="X29" s="124"/>
      <c r="Y29" s="124"/>
      <c r="Z29" s="140"/>
      <c r="AA29" s="140"/>
      <c r="AB29" s="140"/>
      <c r="AC29" s="140"/>
    </row>
    <row r="30" spans="1:47" x14ac:dyDescent="0.25">
      <c r="A30" s="41"/>
      <c r="B30" s="41"/>
      <c r="C30" s="89">
        <f>IF(AND(M28&gt;10.8,R5=3),"Bei Dienstunfähigkeit beträgt der Versorgungsabschlag höchstens",0)</f>
        <v>0</v>
      </c>
      <c r="D30" s="89"/>
      <c r="E30" s="89"/>
      <c r="F30" s="89"/>
      <c r="G30" s="89"/>
      <c r="H30" s="89"/>
      <c r="I30" s="89"/>
      <c r="J30" s="89"/>
      <c r="K30" s="89"/>
      <c r="L30" s="89"/>
      <c r="M30" s="108">
        <f>IF(C30=0,0,10.8)</f>
        <v>0</v>
      </c>
      <c r="N30" s="108"/>
      <c r="O30" s="46">
        <f>IF(C30=0,0,"Prozent")</f>
        <v>0</v>
      </c>
      <c r="P30" s="41"/>
      <c r="X30" s="12" t="s">
        <v>35</v>
      </c>
      <c r="Y30" s="13">
        <f>IF(AND(R5=2,OR(R10=2,R10=3,R10=4)),3,IF(AND(R5=2,R17=2),2,IF(R5=2,1,IF(AND(R5=1,R27&gt;0),6,IF(AND(R5=1,R10=5),5,IF(R5=1,4,IF(AND(R5=3,R10&gt;1,R10&lt;5),8,IF(R5=3,7,0))))))))</f>
        <v>0</v>
      </c>
      <c r="AC30" t="s">
        <v>36</v>
      </c>
      <c r="AD30" s="14" t="s">
        <v>37</v>
      </c>
    </row>
    <row r="31" spans="1:47" x14ac:dyDescent="0.25">
      <c r="A31" s="41"/>
      <c r="B31" s="86" t="str">
        <f>IF(AE4="J",T57,T59)</f>
        <v>Die Voraussetzungen für das Entfallen des Versorgungszuschlags (und damit für die Prüfung einer Mindestbeschäftigungszeit) liegen nicht vor.  Die folgende Tabelle ist nicht zu füllen.</v>
      </c>
      <c r="C31" s="86"/>
      <c r="D31" s="86"/>
      <c r="E31" s="86"/>
      <c r="F31" s="86"/>
      <c r="G31" s="86"/>
      <c r="H31" s="86"/>
      <c r="I31" s="86"/>
      <c r="J31" s="86"/>
      <c r="K31" s="86"/>
      <c r="L31" s="86"/>
      <c r="M31" s="86"/>
      <c r="N31" s="86"/>
      <c r="O31" s="86"/>
      <c r="P31" s="86"/>
      <c r="R31" t="s">
        <v>38</v>
      </c>
      <c r="X31" s="5">
        <v>1</v>
      </c>
      <c r="Y31" t="s">
        <v>39</v>
      </c>
      <c r="AA31" t="s">
        <v>40</v>
      </c>
      <c r="AC31" s="15" t="e">
        <f>AB26</f>
        <v>#N/A</v>
      </c>
      <c r="AD31" t="s">
        <v>41</v>
      </c>
      <c r="AL31" s="91" t="s">
        <v>69</v>
      </c>
      <c r="AM31" s="91" t="s">
        <v>93</v>
      </c>
      <c r="AN31" s="90" t="s">
        <v>71</v>
      </c>
      <c r="AO31" s="90" t="s">
        <v>72</v>
      </c>
      <c r="AP31" s="90" t="s">
        <v>87</v>
      </c>
      <c r="AQ31" s="90" t="s">
        <v>90</v>
      </c>
      <c r="AR31" s="90" t="s">
        <v>91</v>
      </c>
      <c r="AS31" s="90" t="s">
        <v>92</v>
      </c>
      <c r="AT31" s="90" t="s">
        <v>88</v>
      </c>
      <c r="AU31" s="90"/>
    </row>
    <row r="32" spans="1:47" x14ac:dyDescent="0.25">
      <c r="A32" s="41"/>
      <c r="B32" s="86"/>
      <c r="C32" s="86"/>
      <c r="D32" s="86"/>
      <c r="E32" s="86"/>
      <c r="F32" s="86"/>
      <c r="G32" s="86"/>
      <c r="H32" s="86"/>
      <c r="I32" s="86"/>
      <c r="J32" s="86"/>
      <c r="K32" s="86"/>
      <c r="L32" s="86"/>
      <c r="M32" s="86"/>
      <c r="N32" s="86"/>
      <c r="O32" s="86"/>
      <c r="P32" s="86"/>
      <c r="R32" t="s">
        <v>42</v>
      </c>
      <c r="X32" s="5">
        <v>2</v>
      </c>
      <c r="Y32" t="s">
        <v>39</v>
      </c>
      <c r="AA32" t="s">
        <v>43</v>
      </c>
      <c r="AC32" s="15">
        <f>EOMONTH(DATE(YEAR(E5)+63,MONTH(E5),DAY(E5)-1),0)</f>
        <v>23011</v>
      </c>
      <c r="AD32" t="s">
        <v>44</v>
      </c>
      <c r="AL32" s="91"/>
      <c r="AM32" s="91"/>
      <c r="AN32" s="90"/>
      <c r="AO32" s="90"/>
      <c r="AP32" s="91"/>
      <c r="AQ32" s="91"/>
      <c r="AR32" s="91"/>
      <c r="AS32" s="91"/>
      <c r="AT32" s="91"/>
      <c r="AU32" s="91"/>
    </row>
    <row r="33" spans="1:47" x14ac:dyDescent="0.25">
      <c r="A33" s="41"/>
      <c r="B33" s="41">
        <f>IF(AE4="J","Art der Tätigkeit",0)</f>
        <v>0</v>
      </c>
      <c r="C33" s="41"/>
      <c r="D33" s="41"/>
      <c r="E33" s="41"/>
      <c r="F33" s="41"/>
      <c r="G33" s="41"/>
      <c r="H33" s="41"/>
      <c r="I33" s="93">
        <f>IF(AE4="J","vom",0)</f>
        <v>0</v>
      </c>
      <c r="J33" s="93"/>
      <c r="K33" s="93">
        <f>IF(AE4="J","bis",0)</f>
        <v>0</v>
      </c>
      <c r="L33" s="93"/>
      <c r="M33" s="93">
        <f>IF(AE4="J","Jahre",0)</f>
        <v>0</v>
      </c>
      <c r="N33" s="93"/>
      <c r="O33" s="93">
        <f>IF(AE4="J","Tage *",0)</f>
        <v>0</v>
      </c>
      <c r="P33" s="93"/>
      <c r="R33" t="s">
        <v>45</v>
      </c>
      <c r="X33" s="5">
        <v>3</v>
      </c>
      <c r="Y33" t="s">
        <v>39</v>
      </c>
      <c r="AA33" t="s">
        <v>46</v>
      </c>
      <c r="AC33" s="15" t="e">
        <f>EOMONTH(DATE(YEAR(E5)+W10,MONTH(E5),DAY(E5))-1,0)</f>
        <v>#NUM!</v>
      </c>
      <c r="AD33" t="s">
        <v>47</v>
      </c>
      <c r="AL33" s="91"/>
      <c r="AM33" s="91"/>
      <c r="AN33" s="90"/>
      <c r="AO33" s="90"/>
      <c r="AP33" s="91"/>
      <c r="AQ33" s="91"/>
      <c r="AR33" s="91"/>
      <c r="AS33" s="91"/>
      <c r="AT33" s="91"/>
      <c r="AU33" s="91"/>
    </row>
    <row r="34" spans="1:47" x14ac:dyDescent="0.25">
      <c r="A34" s="41"/>
      <c r="B34" s="98"/>
      <c r="C34" s="98"/>
      <c r="D34" s="98"/>
      <c r="E34" s="98"/>
      <c r="F34" s="98"/>
      <c r="G34" s="98"/>
      <c r="H34" s="98"/>
      <c r="I34" s="99"/>
      <c r="J34" s="99"/>
      <c r="K34" s="99"/>
      <c r="L34" s="99"/>
      <c r="M34" s="100">
        <f>AP34</f>
        <v>0</v>
      </c>
      <c r="N34" s="100"/>
      <c r="O34" s="100">
        <f>AT34</f>
        <v>0</v>
      </c>
      <c r="P34" s="100"/>
      <c r="Q34" s="16"/>
      <c r="R34" s="16" t="s">
        <v>48</v>
      </c>
      <c r="S34" s="16"/>
      <c r="T34" s="16"/>
      <c r="U34" s="16"/>
      <c r="V34" s="16"/>
      <c r="W34" s="16"/>
      <c r="X34" s="17">
        <v>4</v>
      </c>
      <c r="Y34" s="16" t="s">
        <v>49</v>
      </c>
      <c r="Z34" s="16"/>
      <c r="AA34" s="16" t="s">
        <v>40</v>
      </c>
      <c r="AB34" s="16"/>
      <c r="AC34" s="17" t="e">
        <f>AB25</f>
        <v>#N/A</v>
      </c>
      <c r="AD34" s="16" t="s">
        <v>50</v>
      </c>
      <c r="AE34" s="16"/>
      <c r="AF34" s="16"/>
      <c r="AG34" s="16"/>
      <c r="AH34" s="16"/>
      <c r="AI34" s="16"/>
      <c r="AJ34" s="16"/>
      <c r="AL34" s="52">
        <f>YEAR(K34)-YEAR(I34)</f>
        <v>0</v>
      </c>
      <c r="AM34" s="52">
        <f>DATE(YEAR(I34),12,31)-I34+1</f>
        <v>367</v>
      </c>
      <c r="AN34" s="56">
        <f>IF(OR(K34+1=DATE(YEAR(K34),MONTH(I34),DAY(I34)),I34&lt;DATE(YEAR(I34),MONTH(K34),DAY(K34))),AL34-1,AL34)-IF(AM34+AO34&lt;365,1,0)</f>
        <v>0</v>
      </c>
      <c r="AO34" s="56">
        <f>K34-DATE(YEAR(K34),1,1)+1</f>
        <v>0</v>
      </c>
      <c r="AP34" s="56">
        <f>IF(AM34+AO34&gt;364,AL34,AL34-1)</f>
        <v>0</v>
      </c>
      <c r="AQ34" s="56">
        <f>IF(AM34+AO34&gt;364,(AM34+AO34)-365,AM34+AO34)</f>
        <v>2</v>
      </c>
      <c r="AR34" s="52">
        <f>IF(AND(YEAR(K34)/4=ROUNDDOWN(YEAR(K34)/4,0),K34&gt;DATE(YEAR(K34),2,28)),-1,0)</f>
        <v>0</v>
      </c>
      <c r="AS34" s="52">
        <f>IF(AND(YEAR(I34)/4=ROUNDDOWN(YEAR(I34)/4,0),I34&lt;DATE(YEAR(I34),3,1)),-1,0)</f>
        <v>-1</v>
      </c>
      <c r="AT34" s="52">
        <f>IF(I34&gt;0,AQ34+AR34+AS34,0)</f>
        <v>0</v>
      </c>
      <c r="AU34" s="52"/>
    </row>
    <row r="35" spans="1:47" x14ac:dyDescent="0.25">
      <c r="A35" s="41"/>
      <c r="B35" s="98"/>
      <c r="C35" s="98"/>
      <c r="D35" s="98"/>
      <c r="E35" s="98"/>
      <c r="F35" s="98"/>
      <c r="G35" s="98"/>
      <c r="H35" s="98"/>
      <c r="I35" s="99"/>
      <c r="J35" s="99"/>
      <c r="K35" s="99"/>
      <c r="L35" s="99"/>
      <c r="M35" s="100">
        <f t="shared" ref="M35:M42" si="0">AP35</f>
        <v>0</v>
      </c>
      <c r="N35" s="100"/>
      <c r="O35" s="100">
        <f t="shared" ref="O35:O42" si="1">AT35</f>
        <v>0</v>
      </c>
      <c r="P35" s="100"/>
      <c r="Q35" s="16"/>
      <c r="R35" s="16" t="s">
        <v>51</v>
      </c>
      <c r="S35" s="16"/>
      <c r="T35" s="16"/>
      <c r="U35" s="143" t="s">
        <v>52</v>
      </c>
      <c r="V35" s="143"/>
      <c r="W35" s="143"/>
      <c r="X35" s="17">
        <v>5</v>
      </c>
      <c r="Y35" s="16" t="s">
        <v>49</v>
      </c>
      <c r="Z35" s="16"/>
      <c r="AA35" s="16" t="s">
        <v>53</v>
      </c>
      <c r="AB35" s="16"/>
      <c r="AC35" s="17" t="e">
        <f>AC34</f>
        <v>#N/A</v>
      </c>
      <c r="AD35" s="16" t="s">
        <v>54</v>
      </c>
      <c r="AE35" s="16"/>
      <c r="AF35" s="16"/>
      <c r="AG35" s="16"/>
      <c r="AH35" s="16"/>
      <c r="AI35" s="16"/>
      <c r="AJ35" s="16"/>
      <c r="AL35" s="52">
        <f t="shared" ref="AL35:AL42" si="2">YEAR(K35)-YEAR(I35)</f>
        <v>0</v>
      </c>
      <c r="AM35" s="52">
        <f t="shared" ref="AM35:AM42" si="3">DATE(YEAR(I35),12,31)-I35+1</f>
        <v>367</v>
      </c>
      <c r="AN35" s="56">
        <f t="shared" ref="AN35:AN42" si="4">IF(OR(K35+1=DATE(YEAR(K35),MONTH(I35),DAY(I35)),I35&lt;DATE(YEAR(I35),MONTH(K35),DAY(K35))),AL35-1,AL35)-IF(AM35+AO35&lt;365,1,0)</f>
        <v>0</v>
      </c>
      <c r="AO35" s="56">
        <f t="shared" ref="AO35:AO42" si="5">K35-DATE(YEAR(K35),1,1)+1</f>
        <v>0</v>
      </c>
      <c r="AP35" s="56">
        <f t="shared" ref="AP35:AP43" si="6">IF(AM35+AO35&gt;364,AL35,AL35-1)</f>
        <v>0</v>
      </c>
      <c r="AQ35" s="56">
        <f t="shared" ref="AQ35:AQ43" si="7">IF(AM35+AO35&gt;364,(AM35+AO35)-365,AM35+AO35)</f>
        <v>2</v>
      </c>
      <c r="AR35" s="52">
        <f t="shared" ref="AR35:AR42" si="8">IF(AND(YEAR(K35)/4=ROUNDDOWN(YEAR(K35)/4,0),K35&gt;DATE(YEAR(K35),2,28)),-1,0)</f>
        <v>0</v>
      </c>
      <c r="AS35" s="52">
        <f t="shared" ref="AS35:AS42" si="9">IF(AND(YEAR(I35)/4=ROUNDDOWN(YEAR(I35)/4,0),I35&lt;DATE(YEAR(I35),3,1)),-1,0)</f>
        <v>-1</v>
      </c>
      <c r="AT35" s="52">
        <f t="shared" ref="AT35:AT42" si="10">IF(I35&gt;0,AQ35+AR35+AS35,0)</f>
        <v>0</v>
      </c>
      <c r="AU35" s="52"/>
    </row>
    <row r="36" spans="1:47" x14ac:dyDescent="0.25">
      <c r="A36" s="41"/>
      <c r="B36" s="98"/>
      <c r="C36" s="98"/>
      <c r="D36" s="98"/>
      <c r="E36" s="98"/>
      <c r="F36" s="98"/>
      <c r="G36" s="98"/>
      <c r="H36" s="98"/>
      <c r="I36" s="99"/>
      <c r="J36" s="99"/>
      <c r="K36" s="99"/>
      <c r="L36" s="99"/>
      <c r="M36" s="100">
        <f t="shared" si="0"/>
        <v>0</v>
      </c>
      <c r="N36" s="100"/>
      <c r="O36" s="100">
        <f t="shared" si="1"/>
        <v>0</v>
      </c>
      <c r="P36" s="100"/>
      <c r="Q36" s="16"/>
      <c r="R36" s="16"/>
      <c r="S36" s="16"/>
      <c r="T36" s="16"/>
      <c r="U36" s="11"/>
      <c r="V36" s="18" t="str">
        <f>IF(E12=X17,"A",IF(M20&gt;M18,"J","N"))</f>
        <v>N</v>
      </c>
      <c r="W36" s="16"/>
      <c r="X36" s="17">
        <v>6</v>
      </c>
      <c r="Y36" s="16" t="s">
        <v>49</v>
      </c>
      <c r="Z36" s="16"/>
      <c r="AA36" s="16" t="s">
        <v>55</v>
      </c>
      <c r="AB36" s="16"/>
      <c r="AC36" s="17">
        <f>AB27</f>
        <v>0</v>
      </c>
      <c r="AD36" s="16" t="s">
        <v>56</v>
      </c>
      <c r="AE36" s="16"/>
      <c r="AF36" s="16"/>
      <c r="AG36" s="16"/>
      <c r="AH36" s="16"/>
      <c r="AI36" s="16"/>
      <c r="AJ36" s="16"/>
      <c r="AL36" s="52">
        <f t="shared" si="2"/>
        <v>0</v>
      </c>
      <c r="AM36" s="52">
        <f t="shared" si="3"/>
        <v>367</v>
      </c>
      <c r="AN36" s="56">
        <f t="shared" si="4"/>
        <v>0</v>
      </c>
      <c r="AO36" s="56">
        <f t="shared" si="5"/>
        <v>0</v>
      </c>
      <c r="AP36" s="56">
        <f t="shared" si="6"/>
        <v>0</v>
      </c>
      <c r="AQ36" s="56">
        <f t="shared" si="7"/>
        <v>2</v>
      </c>
      <c r="AR36" s="52">
        <f t="shared" si="8"/>
        <v>0</v>
      </c>
      <c r="AS36" s="52">
        <f t="shared" si="9"/>
        <v>-1</v>
      </c>
      <c r="AT36" s="52">
        <f t="shared" si="10"/>
        <v>0</v>
      </c>
      <c r="AU36" s="52"/>
    </row>
    <row r="37" spans="1:47" x14ac:dyDescent="0.25">
      <c r="A37" s="41"/>
      <c r="B37" s="98"/>
      <c r="C37" s="98"/>
      <c r="D37" s="98"/>
      <c r="E37" s="98"/>
      <c r="F37" s="98"/>
      <c r="G37" s="98"/>
      <c r="H37" s="98"/>
      <c r="I37" s="99"/>
      <c r="J37" s="99"/>
      <c r="K37" s="99"/>
      <c r="L37" s="99"/>
      <c r="M37" s="100">
        <f t="shared" si="0"/>
        <v>0</v>
      </c>
      <c r="N37" s="100"/>
      <c r="O37" s="100">
        <f t="shared" si="1"/>
        <v>0</v>
      </c>
      <c r="P37" s="100"/>
      <c r="Q37" s="16"/>
      <c r="R37" s="19" t="s">
        <v>57</v>
      </c>
      <c r="S37" s="19" t="s">
        <v>58</v>
      </c>
      <c r="T37" s="16"/>
      <c r="U37" s="16"/>
      <c r="V37" s="16"/>
      <c r="W37" s="16"/>
      <c r="X37" s="17">
        <v>7</v>
      </c>
      <c r="Y37" s="16" t="s">
        <v>59</v>
      </c>
      <c r="Z37" s="16"/>
      <c r="AA37" s="16" t="s">
        <v>40</v>
      </c>
      <c r="AB37" s="16"/>
      <c r="AC37" s="17">
        <f>AB28</f>
        <v>22980</v>
      </c>
      <c r="AD37" s="16" t="s">
        <v>60</v>
      </c>
      <c r="AE37" s="16"/>
      <c r="AF37" s="16"/>
      <c r="AG37" s="16"/>
      <c r="AH37" s="16"/>
      <c r="AI37" s="16"/>
      <c r="AJ37" s="16"/>
      <c r="AL37" s="52">
        <f t="shared" si="2"/>
        <v>0</v>
      </c>
      <c r="AM37" s="52">
        <f t="shared" si="3"/>
        <v>367</v>
      </c>
      <c r="AN37" s="56">
        <f t="shared" si="4"/>
        <v>0</v>
      </c>
      <c r="AO37" s="56">
        <f t="shared" si="5"/>
        <v>0</v>
      </c>
      <c r="AP37" s="56">
        <f t="shared" si="6"/>
        <v>0</v>
      </c>
      <c r="AQ37" s="56">
        <f t="shared" si="7"/>
        <v>2</v>
      </c>
      <c r="AR37" s="52">
        <f t="shared" si="8"/>
        <v>0</v>
      </c>
      <c r="AS37" s="52">
        <f t="shared" si="9"/>
        <v>-1</v>
      </c>
      <c r="AT37" s="52">
        <f t="shared" si="10"/>
        <v>0</v>
      </c>
      <c r="AU37" s="52"/>
    </row>
    <row r="38" spans="1:47" x14ac:dyDescent="0.25">
      <c r="A38" s="41"/>
      <c r="B38" s="98"/>
      <c r="C38" s="98"/>
      <c r="D38" s="98"/>
      <c r="E38" s="98"/>
      <c r="F38" s="98"/>
      <c r="G38" s="98"/>
      <c r="H38" s="98"/>
      <c r="I38" s="99"/>
      <c r="J38" s="99"/>
      <c r="K38" s="99"/>
      <c r="L38" s="99"/>
      <c r="M38" s="100">
        <f t="shared" si="0"/>
        <v>0</v>
      </c>
      <c r="N38" s="100"/>
      <c r="O38" s="100">
        <f t="shared" si="1"/>
        <v>0</v>
      </c>
      <c r="P38" s="100"/>
      <c r="Q38" s="16"/>
      <c r="R38" s="20">
        <f>IF(OR(R5=3,R5=2,R17=2),63,0)</f>
        <v>0</v>
      </c>
      <c r="S38" s="20">
        <f>IF(AND(R17=2,Y30&lt;&gt;7),0,IF(R5=3,VLOOKUP(E7,Übergangstabellen!D26:E44,2),IF(R5=2,VLOOKUP(E5,Übergangstabellen!D3:E21,2),0)))</f>
        <v>0</v>
      </c>
      <c r="T38" s="16" t="s">
        <v>61</v>
      </c>
      <c r="U38" s="16"/>
      <c r="V38" s="16"/>
      <c r="W38" s="16"/>
      <c r="X38" s="17">
        <v>8</v>
      </c>
      <c r="Y38" s="16" t="s">
        <v>59</v>
      </c>
      <c r="Z38" s="16"/>
      <c r="AA38" s="16" t="s">
        <v>46</v>
      </c>
      <c r="AB38" s="16"/>
      <c r="AC38" s="17">
        <f>IF(AND(R10&gt;1,R10&lt;5),AC33,0)</f>
        <v>0</v>
      </c>
      <c r="AD38" s="16" t="s">
        <v>62</v>
      </c>
      <c r="AE38" s="16"/>
      <c r="AF38" s="16"/>
      <c r="AG38" s="16"/>
      <c r="AH38" s="16"/>
      <c r="AI38" s="16"/>
      <c r="AJ38" s="16"/>
      <c r="AL38" s="52">
        <f t="shared" si="2"/>
        <v>0</v>
      </c>
      <c r="AM38" s="52">
        <f t="shared" si="3"/>
        <v>367</v>
      </c>
      <c r="AN38" s="56">
        <f t="shared" si="4"/>
        <v>0</v>
      </c>
      <c r="AO38" s="56">
        <f t="shared" si="5"/>
        <v>0</v>
      </c>
      <c r="AP38" s="56">
        <f t="shared" si="6"/>
        <v>0</v>
      </c>
      <c r="AQ38" s="56">
        <f t="shared" si="7"/>
        <v>2</v>
      </c>
      <c r="AR38" s="52">
        <f t="shared" si="8"/>
        <v>0</v>
      </c>
      <c r="AS38" s="52">
        <f t="shared" si="9"/>
        <v>-1</v>
      </c>
      <c r="AT38" s="52">
        <f t="shared" si="10"/>
        <v>0</v>
      </c>
      <c r="AU38" s="52"/>
    </row>
    <row r="39" spans="1:47" x14ac:dyDescent="0.25">
      <c r="A39" s="41"/>
      <c r="B39" s="98"/>
      <c r="C39" s="98"/>
      <c r="D39" s="98"/>
      <c r="E39" s="98"/>
      <c r="F39" s="98"/>
      <c r="G39" s="98"/>
      <c r="H39" s="98"/>
      <c r="I39" s="99"/>
      <c r="J39" s="99"/>
      <c r="K39" s="99"/>
      <c r="L39" s="99"/>
      <c r="M39" s="100">
        <f t="shared" si="0"/>
        <v>0</v>
      </c>
      <c r="N39" s="100"/>
      <c r="O39" s="100">
        <f t="shared" si="1"/>
        <v>0</v>
      </c>
      <c r="P39" s="100"/>
      <c r="Q39" s="16"/>
      <c r="R39" s="21">
        <f>IF(S38&gt;23,R38+2,IF(S38&gt;11,R38+1,R38))</f>
        <v>0</v>
      </c>
      <c r="S39" s="21">
        <f>IF(S38&gt;23,S38-24,IF(S38&gt;11,S38-12,S38))</f>
        <v>0</v>
      </c>
      <c r="T39" s="16" t="s">
        <v>63</v>
      </c>
      <c r="U39" s="16"/>
      <c r="V39" s="16"/>
      <c r="W39" s="16"/>
      <c r="X39" s="16"/>
      <c r="Y39" s="16"/>
      <c r="Z39" s="16"/>
      <c r="AA39" s="16"/>
      <c r="AB39" s="16"/>
      <c r="AC39" s="16"/>
      <c r="AD39" s="16"/>
      <c r="AE39" s="16"/>
      <c r="AF39" s="16"/>
      <c r="AG39" s="16" t="s">
        <v>8</v>
      </c>
      <c r="AH39" s="16"/>
      <c r="AI39" s="16"/>
      <c r="AJ39" s="16"/>
      <c r="AL39" s="52">
        <f t="shared" si="2"/>
        <v>0</v>
      </c>
      <c r="AM39" s="52">
        <f t="shared" si="3"/>
        <v>367</v>
      </c>
      <c r="AN39" s="56">
        <f t="shared" si="4"/>
        <v>0</v>
      </c>
      <c r="AO39" s="56">
        <f t="shared" si="5"/>
        <v>0</v>
      </c>
      <c r="AP39" s="56">
        <f t="shared" si="6"/>
        <v>0</v>
      </c>
      <c r="AQ39" s="56">
        <f t="shared" si="7"/>
        <v>2</v>
      </c>
      <c r="AR39" s="52">
        <f t="shared" si="8"/>
        <v>0</v>
      </c>
      <c r="AS39" s="52">
        <f t="shared" si="9"/>
        <v>-1</v>
      </c>
      <c r="AT39" s="52">
        <f t="shared" si="10"/>
        <v>0</v>
      </c>
      <c r="AU39" s="52"/>
    </row>
    <row r="40" spans="1:47" x14ac:dyDescent="0.25">
      <c r="A40" s="41"/>
      <c r="B40" s="98"/>
      <c r="C40" s="98"/>
      <c r="D40" s="98"/>
      <c r="E40" s="98"/>
      <c r="F40" s="98"/>
      <c r="G40" s="98"/>
      <c r="H40" s="98"/>
      <c r="I40" s="99"/>
      <c r="J40" s="99"/>
      <c r="K40" s="99"/>
      <c r="L40" s="99"/>
      <c r="M40" s="100">
        <f t="shared" si="0"/>
        <v>0</v>
      </c>
      <c r="N40" s="100"/>
      <c r="O40" s="100">
        <f t="shared" si="1"/>
        <v>0</v>
      </c>
      <c r="P40" s="100"/>
      <c r="Q40" s="16"/>
      <c r="R40" s="22" t="s">
        <v>64</v>
      </c>
      <c r="S40" s="23"/>
      <c r="T40" s="23"/>
      <c r="U40" s="23"/>
      <c r="V40" s="23"/>
      <c r="W40" s="23"/>
      <c r="X40" s="23"/>
      <c r="Y40" s="23"/>
      <c r="Z40" s="23"/>
      <c r="AA40" s="23"/>
      <c r="AB40" s="23"/>
      <c r="AC40" s="23"/>
      <c r="AD40" s="23"/>
      <c r="AE40" s="24"/>
      <c r="AF40" s="16"/>
      <c r="AG40" s="54" t="s">
        <v>89</v>
      </c>
      <c r="AH40" s="16"/>
      <c r="AI40" s="16"/>
      <c r="AJ40" s="16"/>
      <c r="AL40" s="52">
        <f t="shared" si="2"/>
        <v>0</v>
      </c>
      <c r="AM40" s="52">
        <f t="shared" si="3"/>
        <v>367</v>
      </c>
      <c r="AN40" s="56">
        <f t="shared" si="4"/>
        <v>0</v>
      </c>
      <c r="AO40" s="56">
        <f t="shared" si="5"/>
        <v>0</v>
      </c>
      <c r="AP40" s="56">
        <f t="shared" si="6"/>
        <v>0</v>
      </c>
      <c r="AQ40" s="56">
        <f t="shared" si="7"/>
        <v>2</v>
      </c>
      <c r="AR40" s="52">
        <f t="shared" si="8"/>
        <v>0</v>
      </c>
      <c r="AS40" s="52">
        <f t="shared" si="9"/>
        <v>-1</v>
      </c>
      <c r="AT40" s="52">
        <f t="shared" si="10"/>
        <v>0</v>
      </c>
      <c r="AU40" s="52"/>
    </row>
    <row r="41" spans="1:47" x14ac:dyDescent="0.25">
      <c r="A41" s="41"/>
      <c r="B41" s="98"/>
      <c r="C41" s="98"/>
      <c r="D41" s="98"/>
      <c r="E41" s="98"/>
      <c r="F41" s="98"/>
      <c r="G41" s="98"/>
      <c r="H41" s="98"/>
      <c r="I41" s="99"/>
      <c r="J41" s="99"/>
      <c r="K41" s="99"/>
      <c r="L41" s="99"/>
      <c r="M41" s="100">
        <f t="shared" si="0"/>
        <v>0</v>
      </c>
      <c r="N41" s="100"/>
      <c r="O41" s="100">
        <f t="shared" si="1"/>
        <v>0</v>
      </c>
      <c r="P41" s="100"/>
      <c r="Q41" s="16"/>
      <c r="R41" s="144" t="str">
        <f>R31&amp;IF(OR(Y30=8,Y30=3),W10,R39)&amp;R32&amp;IF(AND(Y30&lt;&gt;3,Y30&lt;&gt;8,S39&gt;0),R33&amp;S39&amp;R34,"")&amp;R35</f>
        <v xml:space="preserve">bis Ende des Monats, in dem das 0. Lebensjahr vollendet wird </v>
      </c>
      <c r="S41" s="145"/>
      <c r="T41" s="145"/>
      <c r="U41" s="145"/>
      <c r="V41" s="145"/>
      <c r="W41" s="145"/>
      <c r="X41" s="145"/>
      <c r="Y41" s="145"/>
      <c r="Z41" s="145"/>
      <c r="AA41" s="145"/>
      <c r="AB41" s="146"/>
      <c r="AC41" s="11"/>
      <c r="AD41" s="11"/>
      <c r="AE41" s="25"/>
      <c r="AF41" s="16"/>
      <c r="AG41" s="16"/>
      <c r="AH41" s="16"/>
      <c r="AI41" s="16"/>
      <c r="AJ41" s="16"/>
      <c r="AL41" s="52">
        <f t="shared" si="2"/>
        <v>0</v>
      </c>
      <c r="AM41" s="52">
        <f t="shared" si="3"/>
        <v>367</v>
      </c>
      <c r="AN41" s="56">
        <f t="shared" si="4"/>
        <v>0</v>
      </c>
      <c r="AO41" s="56">
        <f t="shared" si="5"/>
        <v>0</v>
      </c>
      <c r="AP41" s="56">
        <f t="shared" si="6"/>
        <v>0</v>
      </c>
      <c r="AQ41" s="56">
        <f t="shared" si="7"/>
        <v>2</v>
      </c>
      <c r="AR41" s="52">
        <f t="shared" si="8"/>
        <v>0</v>
      </c>
      <c r="AS41" s="52">
        <f t="shared" si="9"/>
        <v>-1</v>
      </c>
      <c r="AT41" s="52">
        <f t="shared" si="10"/>
        <v>0</v>
      </c>
      <c r="AU41" s="52"/>
    </row>
    <row r="42" spans="1:47" x14ac:dyDescent="0.25">
      <c r="A42" s="41"/>
      <c r="B42" s="98"/>
      <c r="C42" s="98"/>
      <c r="D42" s="98"/>
      <c r="E42" s="98"/>
      <c r="F42" s="98"/>
      <c r="G42" s="98"/>
      <c r="H42" s="98"/>
      <c r="I42" s="99"/>
      <c r="J42" s="99"/>
      <c r="K42" s="99"/>
      <c r="L42" s="99"/>
      <c r="M42" s="100">
        <f t="shared" si="0"/>
        <v>0</v>
      </c>
      <c r="N42" s="100"/>
      <c r="O42" s="100">
        <f t="shared" si="1"/>
        <v>0</v>
      </c>
      <c r="P42" s="100"/>
      <c r="Q42" s="16"/>
      <c r="R42" s="147"/>
      <c r="S42" s="148"/>
      <c r="T42" s="148"/>
      <c r="U42" s="148"/>
      <c r="V42" s="148"/>
      <c r="W42" s="148"/>
      <c r="X42" s="148"/>
      <c r="Y42" s="148"/>
      <c r="Z42" s="148"/>
      <c r="AA42" s="148"/>
      <c r="AB42" s="149"/>
      <c r="AC42" s="150">
        <f>IF(R5=1,0,IF(Y30=1,AC31,IF(Y30=2,AC32,IF(Y30=3,AC33,IF(Y30=7,AC37,IF(Y30=8,AC38,0))))))</f>
        <v>0</v>
      </c>
      <c r="AD42" s="150"/>
      <c r="AE42" s="151"/>
      <c r="AF42" s="16" t="str">
        <f>IF(Y30=1,AD31,IF(Y30=2,AD32,IF(Y30=3,AD33,IF(Y30=7,AD37,IF(Y30=8,AD38,"")))))</f>
        <v/>
      </c>
      <c r="AG42" s="16"/>
      <c r="AH42" s="16"/>
      <c r="AI42" s="16"/>
      <c r="AJ42" s="16"/>
      <c r="AL42" s="52">
        <f t="shared" si="2"/>
        <v>0</v>
      </c>
      <c r="AM42" s="52">
        <f t="shared" si="3"/>
        <v>367</v>
      </c>
      <c r="AN42" s="56">
        <f t="shared" si="4"/>
        <v>0</v>
      </c>
      <c r="AO42" s="56">
        <f t="shared" si="5"/>
        <v>0</v>
      </c>
      <c r="AP42" s="56">
        <f t="shared" si="6"/>
        <v>0</v>
      </c>
      <c r="AQ42" s="56">
        <f t="shared" si="7"/>
        <v>2</v>
      </c>
      <c r="AR42" s="52">
        <f t="shared" si="8"/>
        <v>0</v>
      </c>
      <c r="AS42" s="52">
        <f t="shared" si="9"/>
        <v>-1</v>
      </c>
      <c r="AT42" s="52">
        <f t="shared" si="10"/>
        <v>0</v>
      </c>
      <c r="AU42" s="52"/>
    </row>
    <row r="43" spans="1:47" x14ac:dyDescent="0.25">
      <c r="A43" s="41"/>
      <c r="B43" s="92"/>
      <c r="C43" s="92"/>
      <c r="D43" s="92"/>
      <c r="E43" s="41"/>
      <c r="F43" s="41"/>
      <c r="G43" s="41"/>
      <c r="H43" s="41"/>
      <c r="I43" s="57"/>
      <c r="J43" s="57"/>
      <c r="K43" s="57"/>
      <c r="L43" s="62"/>
      <c r="M43" s="95"/>
      <c r="N43" s="95"/>
      <c r="O43" s="96"/>
      <c r="P43" s="96"/>
      <c r="Q43" s="16"/>
      <c r="R43" s="16"/>
      <c r="S43" s="16"/>
      <c r="T43" s="16"/>
      <c r="U43" s="16"/>
      <c r="V43" s="16"/>
      <c r="W43" s="16"/>
      <c r="X43" s="16"/>
      <c r="Y43" s="16"/>
      <c r="Z43" s="16"/>
      <c r="AA43" s="16"/>
      <c r="AB43" s="16"/>
      <c r="AC43" s="16"/>
      <c r="AD43" s="16"/>
      <c r="AE43" s="16"/>
      <c r="AF43" s="16"/>
      <c r="AG43" s="16"/>
      <c r="AH43" s="16"/>
      <c r="AI43" s="74"/>
      <c r="AJ43" s="74"/>
      <c r="AK43" s="75" t="s">
        <v>98</v>
      </c>
      <c r="AL43" s="76">
        <f>YEAR(M23)-YEAR(M22)</f>
        <v>0</v>
      </c>
      <c r="AM43" s="76">
        <f>DATE(YEAR(M22),12,31)-M22+1</f>
        <v>367</v>
      </c>
      <c r="AN43" s="77">
        <f>IF(OR(M23+1=DATE(YEAR(M23),MONTH(M22),DAY(M22)),M22&lt;DATE(YEAR(M22),MONTH(M23),DAY(M23))),AL43-1,AL43)-IF(AM43+AO43&lt;365,1,0)</f>
        <v>0</v>
      </c>
      <c r="AO43" s="77">
        <f>M23-DATE(YEAR(M23),1,1)+1</f>
        <v>0</v>
      </c>
      <c r="AP43" s="77">
        <f t="shared" si="6"/>
        <v>0</v>
      </c>
      <c r="AQ43" s="77">
        <f t="shared" si="7"/>
        <v>2</v>
      </c>
      <c r="AR43" s="76">
        <f>IF(AND(YEAR(M23)/4=ROUNDDOWN(YEAR(M23)/4,0),M23&gt;DATE(YEAR(M23),2,28)),-1,0)</f>
        <v>0</v>
      </c>
      <c r="AS43" s="76">
        <f>IF(AND(YEAR(M22)/4=ROUNDDOWN(YEAR(M22)/4,0),M22&lt;DATE(YEAR(M22),3,1)),-1,0)</f>
        <v>-1</v>
      </c>
      <c r="AT43" s="76">
        <f>IF(AND(V36="J",M22&gt;0),AQ43+AR43+AS43,0)</f>
        <v>0</v>
      </c>
      <c r="AU43" s="52"/>
    </row>
    <row r="44" spans="1:47" ht="15" customHeight="1" x14ac:dyDescent="0.25">
      <c r="A44" s="41"/>
      <c r="B44" s="86">
        <f>IF(OR(M28&gt;0,M45+O45&gt;0),"* Ggf. sind noch Schalttage hinzuzurechen, das kann aber nur bei der endgültigen Berechnung durch das NLBV oder eine andere Behörde erfolgen.",0)</f>
        <v>0</v>
      </c>
      <c r="C44" s="86"/>
      <c r="D44" s="86"/>
      <c r="E44" s="86"/>
      <c r="F44" s="86"/>
      <c r="G44" s="86"/>
      <c r="H44" s="86"/>
      <c r="I44" s="86"/>
      <c r="J44" s="86"/>
      <c r="K44" s="89">
        <f>IF(M44+O44&gt;0,"Summe:",0)</f>
        <v>0</v>
      </c>
      <c r="L44" s="89"/>
      <c r="M44" s="97">
        <f>SUM(M34:N42)</f>
        <v>0</v>
      </c>
      <c r="N44" s="97"/>
      <c r="O44" s="97">
        <f>SUM(O34:P42)</f>
        <v>0</v>
      </c>
      <c r="P44" s="97"/>
      <c r="Q44" s="16"/>
      <c r="R44" s="121" t="s">
        <v>65</v>
      </c>
      <c r="S44" s="122"/>
      <c r="T44" s="26" t="s">
        <v>66</v>
      </c>
      <c r="U44" s="16"/>
      <c r="V44" s="16"/>
      <c r="W44" s="16"/>
      <c r="X44" s="16"/>
      <c r="Y44" s="123">
        <f>IF(Y30=4,AC34,IF(Y30=5,AC35,IF(Y30=6,AC36,0)))</f>
        <v>0</v>
      </c>
      <c r="Z44" s="124"/>
      <c r="AA44" s="125"/>
      <c r="AB44" s="16"/>
      <c r="AC44" s="16"/>
      <c r="AD44" s="16"/>
      <c r="AE44" s="16"/>
      <c r="AF44" s="16"/>
      <c r="AG44" s="16"/>
      <c r="AH44" s="16"/>
      <c r="AI44" s="16"/>
      <c r="AJ44" s="16"/>
      <c r="AL44" s="52"/>
      <c r="AM44" s="52"/>
      <c r="AN44" s="56"/>
      <c r="AO44" s="56"/>
      <c r="AP44" s="56"/>
      <c r="AQ44" s="56"/>
      <c r="AR44" s="52"/>
      <c r="AS44" s="52"/>
      <c r="AT44" s="52"/>
      <c r="AU44" s="52"/>
    </row>
    <row r="45" spans="1:47" ht="15" customHeight="1" x14ac:dyDescent="0.25">
      <c r="A45" s="41"/>
      <c r="B45" s="86"/>
      <c r="C45" s="86"/>
      <c r="D45" s="86"/>
      <c r="E45" s="86"/>
      <c r="F45" s="86"/>
      <c r="G45" s="86"/>
      <c r="H45" s="86"/>
      <c r="I45" s="86"/>
      <c r="J45" s="86"/>
      <c r="K45" s="89">
        <f>IF(M45+O45&gt;0,"Endsumme:",0)</f>
        <v>0</v>
      </c>
      <c r="L45" s="89"/>
      <c r="M45" s="97">
        <f>INT(O44/365)+M44</f>
        <v>0</v>
      </c>
      <c r="N45" s="103"/>
      <c r="O45" s="104">
        <f>MOD(O44,365)</f>
        <v>0</v>
      </c>
      <c r="P45" s="104"/>
      <c r="Q45" s="27"/>
      <c r="R45" s="126" t="e">
        <f>VLOOKUP(E5,Übergangstabellen!A26:B29,2)</f>
        <v>#N/A</v>
      </c>
      <c r="S45" s="127"/>
      <c r="T45" s="128">
        <f>IF(Y30=4,R48,IF(Y30=5,R49,IF(Y30=6,R50,0)))</f>
        <v>0</v>
      </c>
      <c r="U45" s="129"/>
      <c r="V45" s="129"/>
      <c r="W45" s="129"/>
      <c r="X45" s="129"/>
      <c r="Y45" s="129"/>
      <c r="Z45" s="129"/>
      <c r="AA45" s="129"/>
      <c r="AB45" s="129"/>
      <c r="AC45" s="129"/>
      <c r="AD45" s="129"/>
      <c r="AE45" s="130"/>
    </row>
    <row r="46" spans="1:47" ht="15" customHeight="1" x14ac:dyDescent="0.25">
      <c r="A46" s="41"/>
      <c r="B46" s="86"/>
      <c r="C46" s="86"/>
      <c r="D46" s="86"/>
      <c r="E46" s="86"/>
      <c r="F46" s="86"/>
      <c r="G46" s="86"/>
      <c r="H46" s="86"/>
      <c r="I46" s="86"/>
      <c r="J46" s="86"/>
      <c r="K46" s="42"/>
      <c r="L46" s="42"/>
      <c r="M46" s="42"/>
      <c r="N46" s="42"/>
      <c r="O46" s="50"/>
      <c r="P46" s="51"/>
      <c r="Q46" s="27"/>
      <c r="R46" s="28"/>
      <c r="S46" s="28"/>
      <c r="T46" s="131"/>
      <c r="U46" s="132"/>
      <c r="V46" s="132"/>
      <c r="W46" s="132"/>
      <c r="X46" s="132"/>
      <c r="Y46" s="132"/>
      <c r="Z46" s="132"/>
      <c r="AA46" s="132"/>
      <c r="AB46" s="132"/>
      <c r="AC46" s="132"/>
      <c r="AD46" s="132"/>
      <c r="AE46" s="133"/>
    </row>
    <row r="47" spans="1:47" ht="8.25" customHeight="1" x14ac:dyDescent="0.25">
      <c r="A47" s="41"/>
      <c r="B47" s="82"/>
      <c r="C47" s="82"/>
      <c r="D47" s="82"/>
      <c r="E47" s="82"/>
      <c r="F47" s="82"/>
      <c r="G47" s="82"/>
      <c r="H47" s="82"/>
      <c r="I47" s="82"/>
      <c r="J47" s="82"/>
      <c r="K47" s="82"/>
      <c r="L47" s="82"/>
      <c r="M47" s="82"/>
      <c r="N47" s="82"/>
      <c r="O47" s="82"/>
      <c r="P47" s="41"/>
      <c r="Q47" s="27"/>
      <c r="R47" s="29"/>
      <c r="S47" s="29"/>
      <c r="T47" s="134"/>
      <c r="U47" s="135"/>
      <c r="V47" s="135"/>
      <c r="W47" s="135"/>
      <c r="X47" s="135"/>
      <c r="Y47" s="135"/>
      <c r="Z47" s="135"/>
      <c r="AA47" s="135"/>
      <c r="AB47" s="135"/>
      <c r="AC47" s="135"/>
      <c r="AD47" s="135"/>
      <c r="AE47" s="136"/>
      <c r="AF47">
        <f>IF(Y30=4,AD34,IF(Y30=5,AD35,IF(Y30=6,AD36,0)))</f>
        <v>0</v>
      </c>
    </row>
    <row r="48" spans="1:47" ht="15" customHeight="1" x14ac:dyDescent="0.25">
      <c r="A48" s="41"/>
      <c r="B48" s="88">
        <f>IF(AE4="J",T61,0)</f>
        <v>0</v>
      </c>
      <c r="C48" s="88"/>
      <c r="D48" s="88"/>
      <c r="E48" s="88"/>
      <c r="F48" s="88"/>
      <c r="G48" s="88"/>
      <c r="H48" s="88"/>
      <c r="I48" s="88"/>
      <c r="J48" s="88"/>
      <c r="K48" s="88"/>
      <c r="L48" s="88"/>
      <c r="M48" s="88"/>
      <c r="N48" s="88"/>
      <c r="O48" s="88"/>
      <c r="P48" s="88"/>
      <c r="R48" t="str">
        <f>"bis Ende des Monats, in dem die "&amp;L16&amp;" (siehe oben) erreicht wird "</f>
        <v xml:space="preserve">bis Ende des Monats, in dem die Regelaltersgrenze gem. § 35 Abs. 2 NBG (siehe oben) erreicht wird </v>
      </c>
    </row>
    <row r="49" spans="1:46" ht="15" customHeight="1" x14ac:dyDescent="0.25">
      <c r="A49" s="41"/>
      <c r="B49" s="88"/>
      <c r="C49" s="88"/>
      <c r="D49" s="88"/>
      <c r="E49" s="88"/>
      <c r="F49" s="88"/>
      <c r="G49" s="88"/>
      <c r="H49" s="88"/>
      <c r="I49" s="88"/>
      <c r="J49" s="88"/>
      <c r="K49" s="88"/>
      <c r="L49" s="88"/>
      <c r="M49" s="88"/>
      <c r="N49" s="88"/>
      <c r="O49" s="88"/>
      <c r="P49" s="88"/>
      <c r="R49" t="e">
        <f>"bis Ende des Monats, in dem die Regel-Altersgrenze "&amp;IF(DAY(Z25)&lt;10,"0","")&amp;DAY(Z25)&amp;"."&amp;IF(MONTH(Z25)&lt;10,"0","")&amp;MONTH(Z25)&amp;"."&amp;YEAR(Z25)&amp;" erreicht wird, da die besondere Altersgrenze diese übersteigt "</f>
        <v>#N/A</v>
      </c>
    </row>
    <row r="50" spans="1:46" ht="15" customHeight="1" x14ac:dyDescent="0.25">
      <c r="A50" s="41"/>
      <c r="B50" s="88"/>
      <c r="C50" s="88"/>
      <c r="D50" s="88"/>
      <c r="E50" s="88"/>
      <c r="F50" s="88"/>
      <c r="G50" s="88"/>
      <c r="H50" s="88"/>
      <c r="I50" s="88"/>
      <c r="J50" s="88"/>
      <c r="K50" s="88"/>
      <c r="L50" s="88"/>
      <c r="M50" s="88"/>
      <c r="N50" s="88"/>
      <c r="O50" s="88"/>
      <c r="P50" s="88"/>
      <c r="R50" t="e">
        <f>"bis Ende des Monats, in dem das 65. Lebensjahr "&amp;IF(R45&gt;0,"zuzüglich "&amp;R45&amp;" Monaten ","")&amp;"vollendet wird "</f>
        <v>#N/A</v>
      </c>
    </row>
    <row r="51" spans="1:46" ht="15" customHeight="1" x14ac:dyDescent="0.25">
      <c r="A51" s="41"/>
      <c r="B51" s="88"/>
      <c r="C51" s="88"/>
      <c r="D51" s="88"/>
      <c r="E51" s="88"/>
      <c r="F51" s="88"/>
      <c r="G51" s="88"/>
      <c r="H51" s="88"/>
      <c r="I51" s="88"/>
      <c r="J51" s="88"/>
      <c r="K51" s="88"/>
      <c r="L51" s="88"/>
      <c r="M51" s="88"/>
      <c r="N51" s="88"/>
      <c r="O51" s="88"/>
      <c r="P51" s="88"/>
      <c r="AA51" s="83" t="s">
        <v>67</v>
      </c>
      <c r="AB51" s="83" t="s">
        <v>68</v>
      </c>
    </row>
    <row r="52" spans="1:46" ht="4.5" customHeight="1" x14ac:dyDescent="0.25">
      <c r="G52" s="41"/>
      <c r="H52" s="41"/>
      <c r="I52" s="41"/>
      <c r="J52" s="41"/>
      <c r="K52" s="41"/>
      <c r="L52" s="41"/>
      <c r="M52" s="41"/>
      <c r="N52" s="41"/>
      <c r="O52" s="41"/>
      <c r="P52" s="41"/>
      <c r="AA52" s="83"/>
      <c r="AB52" s="83"/>
    </row>
    <row r="53" spans="1:46" ht="15" customHeight="1" x14ac:dyDescent="0.25">
      <c r="A53" s="41"/>
      <c r="B53" s="41" t="s">
        <v>102</v>
      </c>
      <c r="C53" s="41"/>
      <c r="D53" s="41"/>
      <c r="E53" s="41"/>
      <c r="F53" s="41"/>
      <c r="G53" s="41"/>
      <c r="H53" s="41"/>
      <c r="I53" s="41"/>
      <c r="J53" s="41"/>
      <c r="K53" s="41"/>
      <c r="L53" s="41"/>
      <c r="M53" s="41"/>
      <c r="N53" s="41"/>
      <c r="O53" s="41"/>
      <c r="P53" s="41"/>
      <c r="R53" s="30"/>
      <c r="S53" s="30"/>
      <c r="T53" s="31"/>
      <c r="U53" s="32"/>
      <c r="V53" s="32"/>
      <c r="W53" s="32"/>
      <c r="X53" s="32"/>
      <c r="Y53" s="32"/>
      <c r="Z53" s="33" t="s">
        <v>69</v>
      </c>
      <c r="AA53" s="20">
        <f>YEAR(M20)-YEAR(M18)</f>
        <v>0</v>
      </c>
      <c r="AB53" s="20">
        <f>DATE(YEAR(M18),12,31)-M18+1</f>
        <v>367</v>
      </c>
      <c r="AC53" t="s">
        <v>70</v>
      </c>
    </row>
    <row r="54" spans="1:46" ht="15" customHeight="1" x14ac:dyDescent="0.25">
      <c r="B54" t="s">
        <v>103</v>
      </c>
      <c r="G54" s="41"/>
      <c r="H54" s="41"/>
      <c r="I54" s="41"/>
      <c r="J54" s="41"/>
      <c r="K54" s="41"/>
      <c r="L54" s="41"/>
      <c r="M54" s="41"/>
      <c r="N54" s="41"/>
      <c r="O54" s="41"/>
      <c r="P54" s="41"/>
      <c r="R54" s="30"/>
      <c r="S54" s="30"/>
      <c r="T54" s="29"/>
      <c r="Z54" s="33" t="s">
        <v>71</v>
      </c>
      <c r="AA54" s="20">
        <f>IF(OR(M20+1=DATE(YEAR(M20),MONTH(M18),DAY(M18)),M18&lt;DATE(YEAR(M18),MONTH(M20),DAY(M20))),AA53-1,AA53)-IF(AB53+AB54&lt;365,1,0)</f>
        <v>0</v>
      </c>
      <c r="AB54" s="20">
        <f>M20-DATE(YEAR(M20),1,1)+1</f>
        <v>0</v>
      </c>
      <c r="AC54" t="s">
        <v>72</v>
      </c>
    </row>
    <row r="55" spans="1:46" ht="15" customHeight="1" x14ac:dyDescent="0.25">
      <c r="B55" t="s">
        <v>106</v>
      </c>
      <c r="G55" s="41"/>
      <c r="H55" s="41"/>
      <c r="I55" s="41"/>
      <c r="J55" s="41"/>
      <c r="K55" s="41"/>
      <c r="L55" s="41"/>
      <c r="M55" s="41"/>
      <c r="N55" s="41"/>
      <c r="O55" s="41"/>
      <c r="P55" s="41"/>
      <c r="R55" s="30"/>
      <c r="S55" s="30"/>
      <c r="T55" s="29"/>
      <c r="Z55" s="33"/>
      <c r="AA55" s="21"/>
      <c r="AB55" s="21"/>
    </row>
    <row r="56" spans="1:46" ht="3.75" customHeight="1" x14ac:dyDescent="0.25">
      <c r="A56" s="94"/>
      <c r="B56" s="94"/>
      <c r="C56" s="94"/>
      <c r="D56" s="94"/>
      <c r="E56" s="94"/>
      <c r="F56" s="94"/>
      <c r="G56" s="41"/>
      <c r="H56" s="41"/>
      <c r="I56" s="41"/>
      <c r="J56" s="41"/>
      <c r="K56" s="41"/>
      <c r="L56" s="41"/>
      <c r="M56" s="93"/>
      <c r="N56" s="93"/>
      <c r="O56" s="93"/>
      <c r="P56" s="41"/>
      <c r="R56" s="30"/>
      <c r="S56" s="30"/>
      <c r="T56" s="29"/>
      <c r="Z56" s="78"/>
      <c r="AA56" s="11"/>
      <c r="AB56" s="11"/>
      <c r="AC56" s="29"/>
    </row>
    <row r="57" spans="1:46" ht="7.5" customHeight="1" x14ac:dyDescent="0.25">
      <c r="A57" s="94"/>
      <c r="B57" s="94"/>
      <c r="C57" s="94"/>
      <c r="D57" s="94"/>
      <c r="E57" s="94"/>
      <c r="F57" s="94"/>
      <c r="G57" s="41"/>
      <c r="H57" s="41"/>
      <c r="I57" s="41"/>
      <c r="J57" s="41"/>
      <c r="K57" s="41"/>
      <c r="L57" s="41"/>
      <c r="M57" s="41"/>
      <c r="N57" s="41"/>
      <c r="O57" s="41"/>
      <c r="P57" s="41"/>
      <c r="R57" s="30"/>
      <c r="S57" s="30"/>
      <c r="T57" s="84" t="str">
        <f>"Falls Sie evtl. mindestens "&amp;AC4&amp; " Jahre an ruhegehaltfähigen Dienstzeiten sowie an Zeiten in der Rentenversicherung ** haben (hier zu errechnen), entfällt der Versorgungsabschlag."</f>
        <v>Falls Sie evtl. mindestens 0 Jahre an ruhegehaltfähigen Dienstzeiten sowie an Zeiten in der Rentenversicherung ** haben (hier zu errechnen), entfällt der Versorgungsabschlag.</v>
      </c>
      <c r="U57" s="84"/>
      <c r="V57" s="84"/>
      <c r="W57" s="84"/>
      <c r="X57" s="84"/>
      <c r="Y57" s="84"/>
      <c r="Z57" s="84"/>
      <c r="AA57" s="84"/>
      <c r="AB57" s="84"/>
      <c r="AC57" s="84"/>
    </row>
    <row r="58" spans="1:46" x14ac:dyDescent="0.25">
      <c r="A58" s="41"/>
      <c r="B58" s="41"/>
      <c r="C58" s="41"/>
      <c r="D58" s="41"/>
      <c r="E58" s="41"/>
      <c r="F58" s="41"/>
      <c r="G58" s="41"/>
      <c r="H58" s="41"/>
      <c r="I58" s="41"/>
      <c r="J58" s="41"/>
      <c r="K58" s="41"/>
      <c r="L58" s="41"/>
      <c r="M58" s="41"/>
      <c r="N58" s="41"/>
      <c r="O58" s="41"/>
      <c r="P58" s="41"/>
      <c r="R58" s="30"/>
      <c r="S58" s="30"/>
      <c r="T58" s="84"/>
      <c r="U58" s="84"/>
      <c r="V58" s="84"/>
      <c r="W58" s="84"/>
      <c r="X58" s="84"/>
      <c r="Y58" s="84"/>
      <c r="Z58" s="84"/>
      <c r="AA58" s="84"/>
      <c r="AB58" s="84"/>
      <c r="AC58" s="84"/>
    </row>
    <row r="59" spans="1:46" x14ac:dyDescent="0.25">
      <c r="A59" s="41"/>
      <c r="B59" s="41"/>
      <c r="C59" s="41"/>
      <c r="D59" s="41"/>
      <c r="E59" s="41"/>
      <c r="F59" s="41"/>
      <c r="G59" s="41"/>
      <c r="H59" s="41"/>
      <c r="I59" s="41"/>
      <c r="J59" s="41"/>
      <c r="K59" s="41"/>
      <c r="L59" s="41"/>
      <c r="M59" s="41"/>
      <c r="N59" s="41"/>
      <c r="O59" s="41"/>
      <c r="P59" s="41"/>
      <c r="R59" s="30"/>
      <c r="S59" s="30"/>
      <c r="T59" s="84" t="s">
        <v>101</v>
      </c>
      <c r="U59" s="84"/>
      <c r="V59" s="84"/>
      <c r="W59" s="84"/>
      <c r="X59" s="84"/>
      <c r="Y59" s="84"/>
      <c r="Z59" s="84"/>
      <c r="AA59" s="84"/>
      <c r="AB59" s="84"/>
      <c r="AC59" s="84"/>
    </row>
    <row r="60" spans="1:46" x14ac:dyDescent="0.25">
      <c r="A60" s="41"/>
      <c r="B60" s="64"/>
      <c r="C60" s="65"/>
      <c r="D60" s="65"/>
      <c r="E60" s="65"/>
      <c r="F60" s="65"/>
      <c r="G60" s="65"/>
      <c r="H60" s="65"/>
      <c r="I60" s="65"/>
      <c r="J60" s="65"/>
      <c r="K60" s="65"/>
      <c r="L60" s="65"/>
      <c r="M60" s="65"/>
      <c r="N60" s="65"/>
      <c r="O60" s="65"/>
      <c r="P60" s="65"/>
      <c r="R60" s="30"/>
      <c r="S60" s="30"/>
      <c r="T60" s="85"/>
      <c r="U60" s="85"/>
      <c r="V60" s="85"/>
      <c r="W60" s="85"/>
      <c r="X60" s="85"/>
      <c r="Y60" s="85"/>
      <c r="Z60" s="85"/>
      <c r="AA60" s="85"/>
      <c r="AB60" s="85"/>
      <c r="AC60" s="85"/>
    </row>
    <row r="61" spans="1:46" x14ac:dyDescent="0.25">
      <c r="A61" s="66"/>
      <c r="B61" s="67"/>
      <c r="C61" s="67"/>
      <c r="D61" s="67"/>
      <c r="E61" s="67"/>
      <c r="F61" s="67"/>
      <c r="G61" s="67"/>
      <c r="H61" s="67"/>
      <c r="I61" s="68"/>
      <c r="J61" s="68"/>
      <c r="K61" s="68"/>
      <c r="L61" s="68"/>
      <c r="M61" s="68"/>
      <c r="N61" s="68"/>
      <c r="O61" s="68"/>
      <c r="P61" s="68"/>
      <c r="R61" s="30"/>
      <c r="S61" s="30"/>
      <c r="T61" s="87" t="s">
        <v>104</v>
      </c>
      <c r="U61" s="87"/>
      <c r="V61" s="87"/>
      <c r="W61" s="87"/>
      <c r="X61" s="87"/>
      <c r="Y61" s="87"/>
      <c r="Z61" s="87"/>
      <c r="AA61" s="87"/>
      <c r="AB61" s="87"/>
      <c r="AC61" s="87"/>
      <c r="AD61" s="87"/>
      <c r="AE61" s="53"/>
      <c r="AF61" s="53"/>
    </row>
    <row r="62" spans="1:46" x14ac:dyDescent="0.25">
      <c r="A62" s="66"/>
      <c r="B62" s="69"/>
      <c r="C62" s="69"/>
      <c r="D62" s="69"/>
      <c r="E62" s="69"/>
      <c r="F62" s="69"/>
      <c r="G62" s="69"/>
      <c r="H62" s="69"/>
      <c r="I62" s="68"/>
      <c r="J62" s="68"/>
      <c r="K62" s="68"/>
      <c r="L62" s="68"/>
      <c r="M62" s="68"/>
      <c r="N62" s="68"/>
      <c r="O62" s="68"/>
      <c r="P62" s="68"/>
      <c r="R62" s="30"/>
      <c r="S62" s="30"/>
      <c r="T62" s="87"/>
      <c r="U62" s="87"/>
      <c r="V62" s="87"/>
      <c r="W62" s="87"/>
      <c r="X62" s="87"/>
      <c r="Y62" s="87"/>
      <c r="Z62" s="87"/>
      <c r="AA62" s="87"/>
      <c r="AB62" s="87"/>
      <c r="AC62" s="87"/>
      <c r="AD62" s="87"/>
      <c r="AE62" s="53"/>
      <c r="AF62" s="53"/>
      <c r="AL62" s="55">
        <f t="shared" ref="AL62" si="11">YEAR(K62)-YEAR(I62)</f>
        <v>0</v>
      </c>
      <c r="AM62" s="55">
        <f t="shared" ref="AM62" si="12">DATE(YEAR(I62),12,31)-I62+1</f>
        <v>367</v>
      </c>
      <c r="AN62" s="56">
        <f t="shared" ref="AN62" si="13">IF(OR(K62+1=DATE(YEAR(K62),MONTH(I62),DAY(I62)),I62&lt;DATE(YEAR(I62),MONTH(K62),DAY(K62))),AL62-1,AL62)-IF(AM62+AO62&lt;365,1,0)</f>
        <v>0</v>
      </c>
      <c r="AO62" s="56">
        <f t="shared" ref="AO62" si="14">K62-DATE(YEAR(K62),1,1)+1</f>
        <v>0</v>
      </c>
      <c r="AP62" s="56">
        <f t="shared" ref="AP62" si="15">IF(AM62+AO62&gt;364,AL62,AL62-1)</f>
        <v>0</v>
      </c>
      <c r="AQ62" s="56">
        <f t="shared" ref="AQ62" si="16">IF(AM62+AO62&gt;364,(AM62+AO62)-365,AM62+AO62)</f>
        <v>2</v>
      </c>
      <c r="AR62" s="55">
        <f t="shared" ref="AR62" si="17">IF(AND(YEAR(K62)/4=ROUNDDOWN(YEAR(K62)/4,0),K62&gt;DATE(YEAR(K62),2,28)),-1,0)</f>
        <v>0</v>
      </c>
      <c r="AS62" s="55">
        <f t="shared" ref="AS62" si="18">IF(AND(YEAR(I62)/4=ROUNDDOWN(YEAR(I62)/4,0),I62&lt;DATE(YEAR(I62),3,1)),-1,0)</f>
        <v>-1</v>
      </c>
      <c r="AT62" s="55">
        <f t="shared" ref="AT62" si="19">IF(I62&gt;0,AQ62+AR62+AS62,0)</f>
        <v>0</v>
      </c>
    </row>
    <row r="63" spans="1:46" x14ac:dyDescent="0.25">
      <c r="A63" s="66"/>
      <c r="B63" s="69"/>
      <c r="C63" s="69"/>
      <c r="D63" s="69"/>
      <c r="E63" s="69"/>
      <c r="F63" s="69"/>
      <c r="G63" s="69"/>
      <c r="H63" s="69"/>
      <c r="I63" s="68"/>
      <c r="J63" s="68"/>
      <c r="K63" s="68"/>
      <c r="L63" s="68"/>
      <c r="M63" s="68"/>
      <c r="N63" s="68"/>
      <c r="O63" s="68"/>
      <c r="P63" s="68"/>
      <c r="R63" s="30"/>
      <c r="S63" s="30"/>
      <c r="T63" s="87"/>
      <c r="U63" s="87"/>
      <c r="V63" s="87"/>
      <c r="W63" s="87"/>
      <c r="X63" s="87"/>
      <c r="Y63" s="87"/>
      <c r="Z63" s="87"/>
      <c r="AA63" s="87"/>
      <c r="AB63" s="87"/>
      <c r="AC63" s="87"/>
      <c r="AD63" s="87"/>
      <c r="AE63" s="53"/>
      <c r="AF63" s="53"/>
      <c r="AL63" s="55">
        <f t="shared" ref="AL63:AL93" si="20">YEAR(K63)-YEAR(I63)</f>
        <v>0</v>
      </c>
      <c r="AM63" s="55">
        <f t="shared" ref="AM63:AM93" si="21">DATE(YEAR(I63),12,31)-I63+1</f>
        <v>367</v>
      </c>
      <c r="AN63" s="56">
        <f t="shared" ref="AN63:AN93" si="22">IF(OR(K63+1=DATE(YEAR(K63),MONTH(I63),DAY(I63)),I63&lt;DATE(YEAR(I63),MONTH(K63),DAY(K63))),AL63-1,AL63)-IF(AM63+AO63&lt;365,1,0)</f>
        <v>0</v>
      </c>
      <c r="AO63" s="56">
        <f t="shared" ref="AO63:AO93" si="23">K63-DATE(YEAR(K63),1,1)+1</f>
        <v>0</v>
      </c>
      <c r="AP63" s="56">
        <f t="shared" ref="AP63:AP93" si="24">IF(AM63+AO63&gt;364,AL63,AL63-1)</f>
        <v>0</v>
      </c>
      <c r="AQ63" s="56">
        <f t="shared" ref="AQ63:AQ93" si="25">IF(AM63+AO63&gt;364,(AM63+AO63)-365,AM63+AO63)</f>
        <v>2</v>
      </c>
      <c r="AR63" s="55">
        <f t="shared" ref="AR63:AR93" si="26">IF(AND(YEAR(K63)/4=ROUNDDOWN(YEAR(K63)/4,0),K63&gt;DATE(YEAR(K63),2,28)),-1,0)</f>
        <v>0</v>
      </c>
      <c r="AS63" s="55">
        <f t="shared" ref="AS63:AS93" si="27">IF(AND(YEAR(I63)/4=ROUNDDOWN(YEAR(I63)/4,0),I63&lt;DATE(YEAR(I63),3,1)),-1,0)</f>
        <v>-1</v>
      </c>
      <c r="AT63" s="55">
        <f t="shared" ref="AT63:AT93" si="28">IF(I63&gt;0,AQ63+AR63+AS63,0)</f>
        <v>0</v>
      </c>
    </row>
    <row r="64" spans="1:46" x14ac:dyDescent="0.25">
      <c r="A64" s="66"/>
      <c r="B64" s="69"/>
      <c r="C64" s="69"/>
      <c r="D64" s="69"/>
      <c r="E64" s="69"/>
      <c r="F64" s="69"/>
      <c r="G64" s="69"/>
      <c r="H64" s="69"/>
      <c r="I64" s="68"/>
      <c r="J64" s="68"/>
      <c r="K64" s="68"/>
      <c r="L64" s="68"/>
      <c r="M64" s="68"/>
      <c r="N64" s="68"/>
      <c r="O64" s="68"/>
      <c r="P64" s="68"/>
      <c r="R64" s="30"/>
      <c r="S64" s="30"/>
      <c r="T64" s="29"/>
      <c r="V64" s="53"/>
      <c r="W64" s="53"/>
      <c r="X64" s="53"/>
      <c r="Y64" s="53"/>
      <c r="Z64" s="79"/>
      <c r="AA64" s="80"/>
      <c r="AB64" s="80"/>
      <c r="AC64" s="81"/>
      <c r="AD64" s="53"/>
      <c r="AE64" s="53"/>
      <c r="AF64" s="53"/>
      <c r="AL64" s="55">
        <f t="shared" si="20"/>
        <v>0</v>
      </c>
      <c r="AM64" s="55">
        <f t="shared" si="21"/>
        <v>367</v>
      </c>
      <c r="AN64" s="56">
        <f t="shared" si="22"/>
        <v>0</v>
      </c>
      <c r="AO64" s="56">
        <f t="shared" si="23"/>
        <v>0</v>
      </c>
      <c r="AP64" s="56">
        <f t="shared" si="24"/>
        <v>0</v>
      </c>
      <c r="AQ64" s="56">
        <f t="shared" si="25"/>
        <v>2</v>
      </c>
      <c r="AR64" s="55">
        <f t="shared" si="26"/>
        <v>0</v>
      </c>
      <c r="AS64" s="55">
        <f t="shared" si="27"/>
        <v>-1</v>
      </c>
      <c r="AT64" s="55">
        <f t="shared" si="28"/>
        <v>0</v>
      </c>
    </row>
    <row r="65" spans="1:46" x14ac:dyDescent="0.25">
      <c r="A65" s="66"/>
      <c r="B65" s="69"/>
      <c r="C65" s="69"/>
      <c r="D65" s="69"/>
      <c r="E65" s="69"/>
      <c r="F65" s="69"/>
      <c r="G65" s="69"/>
      <c r="H65" s="69"/>
      <c r="I65" s="68"/>
      <c r="J65" s="68"/>
      <c r="K65" s="68"/>
      <c r="L65" s="68"/>
      <c r="M65" s="68"/>
      <c r="N65" s="68"/>
      <c r="O65" s="68"/>
      <c r="P65" s="68"/>
      <c r="R65" s="30"/>
      <c r="S65" s="30"/>
      <c r="T65" s="29"/>
      <c r="V65" s="53"/>
      <c r="W65" s="53"/>
      <c r="X65" s="53"/>
      <c r="Y65" s="53"/>
      <c r="Z65" s="79"/>
      <c r="AA65" s="80"/>
      <c r="AB65" s="80"/>
      <c r="AC65" s="81"/>
      <c r="AD65" s="53"/>
      <c r="AE65" s="53"/>
      <c r="AF65" s="53"/>
      <c r="AL65" s="55">
        <f t="shared" si="20"/>
        <v>0</v>
      </c>
      <c r="AM65" s="55">
        <f t="shared" si="21"/>
        <v>367</v>
      </c>
      <c r="AN65" s="56">
        <f t="shared" si="22"/>
        <v>0</v>
      </c>
      <c r="AO65" s="56">
        <f t="shared" si="23"/>
        <v>0</v>
      </c>
      <c r="AP65" s="56">
        <f t="shared" si="24"/>
        <v>0</v>
      </c>
      <c r="AQ65" s="56">
        <f t="shared" si="25"/>
        <v>2</v>
      </c>
      <c r="AR65" s="55">
        <f t="shared" si="26"/>
        <v>0</v>
      </c>
      <c r="AS65" s="55">
        <f t="shared" si="27"/>
        <v>-1</v>
      </c>
      <c r="AT65" s="55">
        <f t="shared" si="28"/>
        <v>0</v>
      </c>
    </row>
    <row r="66" spans="1:46" x14ac:dyDescent="0.25">
      <c r="A66" s="66"/>
      <c r="B66" s="69"/>
      <c r="C66" s="69"/>
      <c r="D66" s="69"/>
      <c r="E66" s="69"/>
      <c r="F66" s="69"/>
      <c r="G66" s="69"/>
      <c r="H66" s="69"/>
      <c r="I66" s="68"/>
      <c r="J66" s="68"/>
      <c r="K66" s="68"/>
      <c r="L66" s="68"/>
      <c r="M66" s="68"/>
      <c r="N66" s="68"/>
      <c r="O66" s="68"/>
      <c r="P66" s="68"/>
      <c r="R66" s="30"/>
      <c r="S66" s="30"/>
      <c r="T66" s="29"/>
      <c r="V66" s="53"/>
      <c r="W66" s="53"/>
      <c r="X66" s="53"/>
      <c r="Y66" s="53"/>
      <c r="Z66" s="79"/>
      <c r="AA66" s="80"/>
      <c r="AB66" s="80"/>
      <c r="AC66" s="81"/>
      <c r="AD66" s="53"/>
      <c r="AE66" s="53"/>
      <c r="AF66" s="53"/>
      <c r="AL66" s="55">
        <f t="shared" si="20"/>
        <v>0</v>
      </c>
      <c r="AM66" s="55">
        <f t="shared" si="21"/>
        <v>367</v>
      </c>
      <c r="AN66" s="56">
        <f t="shared" si="22"/>
        <v>0</v>
      </c>
      <c r="AO66" s="56">
        <f t="shared" si="23"/>
        <v>0</v>
      </c>
      <c r="AP66" s="56">
        <f t="shared" si="24"/>
        <v>0</v>
      </c>
      <c r="AQ66" s="56">
        <f t="shared" si="25"/>
        <v>2</v>
      </c>
      <c r="AR66" s="55">
        <f t="shared" si="26"/>
        <v>0</v>
      </c>
      <c r="AS66" s="55">
        <f t="shared" si="27"/>
        <v>-1</v>
      </c>
      <c r="AT66" s="55">
        <f t="shared" si="28"/>
        <v>0</v>
      </c>
    </row>
    <row r="67" spans="1:46" x14ac:dyDescent="0.25">
      <c r="A67" s="66"/>
      <c r="B67" s="69"/>
      <c r="C67" s="69"/>
      <c r="D67" s="69"/>
      <c r="E67" s="69"/>
      <c r="F67" s="69"/>
      <c r="G67" s="69"/>
      <c r="H67" s="69"/>
      <c r="I67" s="68"/>
      <c r="J67" s="68"/>
      <c r="K67" s="68"/>
      <c r="L67" s="68"/>
      <c r="M67" s="68"/>
      <c r="N67" s="68"/>
      <c r="O67" s="68"/>
      <c r="P67" s="68"/>
      <c r="R67" s="30"/>
      <c r="S67" s="30"/>
      <c r="T67" s="29"/>
      <c r="V67" s="53"/>
      <c r="W67" s="53"/>
      <c r="X67" s="53"/>
      <c r="Y67" s="53"/>
      <c r="Z67" s="79"/>
      <c r="AA67" s="80"/>
      <c r="AB67" s="80"/>
      <c r="AC67" s="81"/>
      <c r="AD67" s="53"/>
      <c r="AE67" s="53"/>
      <c r="AF67" s="53"/>
      <c r="AL67" s="55">
        <f t="shared" si="20"/>
        <v>0</v>
      </c>
      <c r="AM67" s="55">
        <f t="shared" si="21"/>
        <v>367</v>
      </c>
      <c r="AN67" s="56">
        <f t="shared" si="22"/>
        <v>0</v>
      </c>
      <c r="AO67" s="56">
        <f t="shared" si="23"/>
        <v>0</v>
      </c>
      <c r="AP67" s="56">
        <f t="shared" si="24"/>
        <v>0</v>
      </c>
      <c r="AQ67" s="56">
        <f t="shared" si="25"/>
        <v>2</v>
      </c>
      <c r="AR67" s="55">
        <f t="shared" si="26"/>
        <v>0</v>
      </c>
      <c r="AS67" s="55">
        <f t="shared" si="27"/>
        <v>-1</v>
      </c>
      <c r="AT67" s="55">
        <f t="shared" si="28"/>
        <v>0</v>
      </c>
    </row>
    <row r="68" spans="1:46" x14ac:dyDescent="0.25">
      <c r="A68" s="66"/>
      <c r="B68" s="69"/>
      <c r="C68" s="69"/>
      <c r="D68" s="69"/>
      <c r="E68" s="69"/>
      <c r="F68" s="69"/>
      <c r="G68" s="69"/>
      <c r="H68" s="69"/>
      <c r="I68" s="68"/>
      <c r="J68" s="68"/>
      <c r="K68" s="68"/>
      <c r="L68" s="68"/>
      <c r="M68" s="68"/>
      <c r="N68" s="68"/>
      <c r="O68" s="68"/>
      <c r="P68" s="68"/>
      <c r="R68" s="30"/>
      <c r="S68" s="30"/>
      <c r="T68" s="29"/>
      <c r="V68" s="53"/>
      <c r="W68" s="53"/>
      <c r="X68" s="53"/>
      <c r="Y68" s="53"/>
      <c r="Z68" s="79"/>
      <c r="AA68" s="80"/>
      <c r="AB68" s="80"/>
      <c r="AC68" s="81"/>
      <c r="AD68" s="53"/>
      <c r="AE68" s="53"/>
      <c r="AF68" s="53"/>
      <c r="AL68" s="55">
        <f t="shared" si="20"/>
        <v>0</v>
      </c>
      <c r="AM68" s="55">
        <f t="shared" si="21"/>
        <v>367</v>
      </c>
      <c r="AN68" s="56">
        <f t="shared" si="22"/>
        <v>0</v>
      </c>
      <c r="AO68" s="56">
        <f t="shared" si="23"/>
        <v>0</v>
      </c>
      <c r="AP68" s="56">
        <f t="shared" si="24"/>
        <v>0</v>
      </c>
      <c r="AQ68" s="56">
        <f t="shared" si="25"/>
        <v>2</v>
      </c>
      <c r="AR68" s="55">
        <f t="shared" si="26"/>
        <v>0</v>
      </c>
      <c r="AS68" s="55">
        <f t="shared" si="27"/>
        <v>-1</v>
      </c>
      <c r="AT68" s="55">
        <f t="shared" si="28"/>
        <v>0</v>
      </c>
    </row>
    <row r="69" spans="1:46" x14ac:dyDescent="0.25">
      <c r="A69" s="66"/>
      <c r="B69" s="69"/>
      <c r="C69" s="69"/>
      <c r="D69" s="69"/>
      <c r="E69" s="69"/>
      <c r="F69" s="69"/>
      <c r="G69" s="69"/>
      <c r="H69" s="69"/>
      <c r="I69" s="68"/>
      <c r="J69" s="68"/>
      <c r="K69" s="68"/>
      <c r="L69" s="68"/>
      <c r="M69" s="68"/>
      <c r="N69" s="68"/>
      <c r="O69" s="68"/>
      <c r="P69" s="68"/>
      <c r="R69" s="30"/>
      <c r="S69" s="30"/>
      <c r="T69" s="29"/>
      <c r="V69" s="53"/>
      <c r="W69" s="53"/>
      <c r="X69" s="53"/>
      <c r="Y69" s="53"/>
      <c r="Z69" s="79"/>
      <c r="AA69" s="80"/>
      <c r="AB69" s="80"/>
      <c r="AC69" s="81"/>
      <c r="AD69" s="53"/>
      <c r="AE69" s="53"/>
      <c r="AF69" s="53"/>
      <c r="AL69" s="55">
        <f t="shared" si="20"/>
        <v>0</v>
      </c>
      <c r="AM69" s="55">
        <f t="shared" si="21"/>
        <v>367</v>
      </c>
      <c r="AN69" s="56">
        <f t="shared" si="22"/>
        <v>0</v>
      </c>
      <c r="AO69" s="56">
        <f t="shared" si="23"/>
        <v>0</v>
      </c>
      <c r="AP69" s="56">
        <f t="shared" si="24"/>
        <v>0</v>
      </c>
      <c r="AQ69" s="56">
        <f t="shared" si="25"/>
        <v>2</v>
      </c>
      <c r="AR69" s="55">
        <f t="shared" si="26"/>
        <v>0</v>
      </c>
      <c r="AS69" s="55">
        <f t="shared" si="27"/>
        <v>-1</v>
      </c>
      <c r="AT69" s="55">
        <f t="shared" si="28"/>
        <v>0</v>
      </c>
    </row>
    <row r="70" spans="1:46" x14ac:dyDescent="0.25">
      <c r="A70" s="66"/>
      <c r="B70" s="69"/>
      <c r="C70" s="69"/>
      <c r="D70" s="69"/>
      <c r="E70" s="69"/>
      <c r="F70" s="69"/>
      <c r="G70" s="69"/>
      <c r="H70" s="69"/>
      <c r="I70" s="68"/>
      <c r="J70" s="68"/>
      <c r="K70" s="68"/>
      <c r="L70" s="68"/>
      <c r="M70" s="68"/>
      <c r="N70" s="68"/>
      <c r="O70" s="68"/>
      <c r="P70" s="68"/>
      <c r="R70" s="30"/>
      <c r="S70" s="30"/>
      <c r="T70" s="29"/>
      <c r="V70" s="53"/>
      <c r="W70" s="53"/>
      <c r="X70" s="53"/>
      <c r="Y70" s="53"/>
      <c r="Z70" s="79"/>
      <c r="AA70" s="80"/>
      <c r="AB70" s="80"/>
      <c r="AC70" s="81"/>
      <c r="AD70" s="53"/>
      <c r="AE70" s="53"/>
      <c r="AF70" s="53"/>
      <c r="AL70" s="55">
        <f t="shared" si="20"/>
        <v>0</v>
      </c>
      <c r="AM70" s="55">
        <f t="shared" si="21"/>
        <v>367</v>
      </c>
      <c r="AN70" s="56">
        <f t="shared" si="22"/>
        <v>0</v>
      </c>
      <c r="AO70" s="56">
        <f t="shared" si="23"/>
        <v>0</v>
      </c>
      <c r="AP70" s="56">
        <f t="shared" si="24"/>
        <v>0</v>
      </c>
      <c r="AQ70" s="56">
        <f t="shared" si="25"/>
        <v>2</v>
      </c>
      <c r="AR70" s="55">
        <f t="shared" si="26"/>
        <v>0</v>
      </c>
      <c r="AS70" s="55">
        <f t="shared" si="27"/>
        <v>-1</v>
      </c>
      <c r="AT70" s="55">
        <f t="shared" si="28"/>
        <v>0</v>
      </c>
    </row>
    <row r="71" spans="1:46" x14ac:dyDescent="0.25">
      <c r="A71" s="66"/>
      <c r="B71" s="69"/>
      <c r="C71" s="69"/>
      <c r="D71" s="69"/>
      <c r="E71" s="69"/>
      <c r="F71" s="69"/>
      <c r="G71" s="69"/>
      <c r="H71" s="69"/>
      <c r="I71" s="68"/>
      <c r="J71" s="68"/>
      <c r="K71" s="68"/>
      <c r="L71" s="68"/>
      <c r="M71" s="68"/>
      <c r="N71" s="68"/>
      <c r="O71" s="68"/>
      <c r="P71" s="68"/>
      <c r="R71" s="30"/>
      <c r="S71" s="30"/>
      <c r="T71" s="29"/>
      <c r="V71" s="53"/>
      <c r="W71" s="53"/>
      <c r="X71" s="53"/>
      <c r="Y71" s="53"/>
      <c r="Z71" s="79"/>
      <c r="AA71" s="80"/>
      <c r="AB71" s="80"/>
      <c r="AC71" s="81"/>
      <c r="AD71" s="53"/>
      <c r="AE71" s="53"/>
      <c r="AF71" s="53"/>
      <c r="AL71" s="55">
        <f t="shared" si="20"/>
        <v>0</v>
      </c>
      <c r="AM71" s="55">
        <f t="shared" si="21"/>
        <v>367</v>
      </c>
      <c r="AN71" s="56">
        <f t="shared" si="22"/>
        <v>0</v>
      </c>
      <c r="AO71" s="56">
        <f t="shared" si="23"/>
        <v>0</v>
      </c>
      <c r="AP71" s="56">
        <f t="shared" si="24"/>
        <v>0</v>
      </c>
      <c r="AQ71" s="56">
        <f t="shared" si="25"/>
        <v>2</v>
      </c>
      <c r="AR71" s="55">
        <f t="shared" si="26"/>
        <v>0</v>
      </c>
      <c r="AS71" s="55">
        <f t="shared" si="27"/>
        <v>-1</v>
      </c>
      <c r="AT71" s="55">
        <f t="shared" si="28"/>
        <v>0</v>
      </c>
    </row>
    <row r="72" spans="1:46" x14ac:dyDescent="0.25">
      <c r="A72" s="66"/>
      <c r="B72" s="69"/>
      <c r="C72" s="69"/>
      <c r="D72" s="69"/>
      <c r="E72" s="69"/>
      <c r="F72" s="69"/>
      <c r="G72" s="69"/>
      <c r="H72" s="69"/>
      <c r="I72" s="68"/>
      <c r="J72" s="68"/>
      <c r="K72" s="68"/>
      <c r="L72" s="68"/>
      <c r="M72" s="68"/>
      <c r="N72" s="68"/>
      <c r="O72" s="68"/>
      <c r="P72" s="68"/>
      <c r="R72" s="30"/>
      <c r="S72" s="30"/>
      <c r="T72" s="29"/>
      <c r="V72" s="53"/>
      <c r="W72" s="53"/>
      <c r="X72" s="53"/>
      <c r="Y72" s="53"/>
      <c r="Z72" s="79"/>
      <c r="AA72" s="80"/>
      <c r="AB72" s="80"/>
      <c r="AC72" s="81"/>
      <c r="AD72" s="53"/>
      <c r="AE72" s="53"/>
      <c r="AF72" s="53"/>
      <c r="AL72" s="55">
        <f t="shared" si="20"/>
        <v>0</v>
      </c>
      <c r="AM72" s="55">
        <f t="shared" si="21"/>
        <v>367</v>
      </c>
      <c r="AN72" s="56">
        <f t="shared" si="22"/>
        <v>0</v>
      </c>
      <c r="AO72" s="56">
        <f t="shared" si="23"/>
        <v>0</v>
      </c>
      <c r="AP72" s="56">
        <f t="shared" si="24"/>
        <v>0</v>
      </c>
      <c r="AQ72" s="56">
        <f t="shared" si="25"/>
        <v>2</v>
      </c>
      <c r="AR72" s="55">
        <f t="shared" si="26"/>
        <v>0</v>
      </c>
      <c r="AS72" s="55">
        <f t="shared" si="27"/>
        <v>-1</v>
      </c>
      <c r="AT72" s="55">
        <f t="shared" si="28"/>
        <v>0</v>
      </c>
    </row>
    <row r="73" spans="1:46" x14ac:dyDescent="0.25">
      <c r="A73" s="66"/>
      <c r="B73" s="69"/>
      <c r="C73" s="69"/>
      <c r="D73" s="69"/>
      <c r="E73" s="69"/>
      <c r="F73" s="69"/>
      <c r="G73" s="69"/>
      <c r="H73" s="69"/>
      <c r="I73" s="68"/>
      <c r="J73" s="68"/>
      <c r="K73" s="68"/>
      <c r="L73" s="68"/>
      <c r="M73" s="68"/>
      <c r="N73" s="68"/>
      <c r="O73" s="68"/>
      <c r="P73" s="68"/>
      <c r="R73" s="30"/>
      <c r="S73" s="30"/>
      <c r="T73" s="29"/>
      <c r="V73" s="53"/>
      <c r="W73" s="53"/>
      <c r="X73" s="53"/>
      <c r="Y73" s="53"/>
      <c r="Z73" s="79"/>
      <c r="AA73" s="80"/>
      <c r="AB73" s="80"/>
      <c r="AC73" s="81"/>
      <c r="AD73" s="53"/>
      <c r="AE73" s="53"/>
      <c r="AF73" s="53"/>
      <c r="AL73" s="55">
        <f t="shared" si="20"/>
        <v>0</v>
      </c>
      <c r="AM73" s="55">
        <f t="shared" si="21"/>
        <v>367</v>
      </c>
      <c r="AN73" s="56">
        <f t="shared" si="22"/>
        <v>0</v>
      </c>
      <c r="AO73" s="56">
        <f t="shared" si="23"/>
        <v>0</v>
      </c>
      <c r="AP73" s="56">
        <f t="shared" si="24"/>
        <v>0</v>
      </c>
      <c r="AQ73" s="56">
        <f t="shared" si="25"/>
        <v>2</v>
      </c>
      <c r="AR73" s="55">
        <f t="shared" si="26"/>
        <v>0</v>
      </c>
      <c r="AS73" s="55">
        <f t="shared" si="27"/>
        <v>-1</v>
      </c>
      <c r="AT73" s="55">
        <f t="shared" si="28"/>
        <v>0</v>
      </c>
    </row>
    <row r="74" spans="1:46" x14ac:dyDescent="0.25">
      <c r="A74" s="66"/>
      <c r="B74" s="69"/>
      <c r="C74" s="69"/>
      <c r="D74" s="69"/>
      <c r="E74" s="69"/>
      <c r="F74" s="69"/>
      <c r="G74" s="69"/>
      <c r="H74" s="69"/>
      <c r="I74" s="68"/>
      <c r="J74" s="68"/>
      <c r="K74" s="68"/>
      <c r="L74" s="68"/>
      <c r="M74" s="68"/>
      <c r="N74" s="68"/>
      <c r="O74" s="68"/>
      <c r="P74" s="68"/>
      <c r="R74" s="30"/>
      <c r="S74" s="30"/>
      <c r="T74" s="29"/>
      <c r="V74" s="53"/>
      <c r="W74" s="53"/>
      <c r="X74" s="53"/>
      <c r="Y74" s="53"/>
      <c r="Z74" s="79"/>
      <c r="AA74" s="80"/>
      <c r="AB74" s="80"/>
      <c r="AC74" s="81"/>
      <c r="AD74" s="53"/>
      <c r="AE74" s="53"/>
      <c r="AF74" s="53"/>
      <c r="AL74" s="55">
        <f t="shared" si="20"/>
        <v>0</v>
      </c>
      <c r="AM74" s="55">
        <f t="shared" si="21"/>
        <v>367</v>
      </c>
      <c r="AN74" s="56">
        <f t="shared" si="22"/>
        <v>0</v>
      </c>
      <c r="AO74" s="56">
        <f t="shared" si="23"/>
        <v>0</v>
      </c>
      <c r="AP74" s="56">
        <f t="shared" si="24"/>
        <v>0</v>
      </c>
      <c r="AQ74" s="56">
        <f t="shared" si="25"/>
        <v>2</v>
      </c>
      <c r="AR74" s="55">
        <f t="shared" si="26"/>
        <v>0</v>
      </c>
      <c r="AS74" s="55">
        <f t="shared" si="27"/>
        <v>-1</v>
      </c>
      <c r="AT74" s="55">
        <f t="shared" si="28"/>
        <v>0</v>
      </c>
    </row>
    <row r="75" spans="1:46" x14ac:dyDescent="0.25">
      <c r="A75" s="66"/>
      <c r="B75" s="69"/>
      <c r="C75" s="69"/>
      <c r="D75" s="69"/>
      <c r="E75" s="69"/>
      <c r="F75" s="69"/>
      <c r="G75" s="69"/>
      <c r="H75" s="69"/>
      <c r="I75" s="68"/>
      <c r="J75" s="68"/>
      <c r="K75" s="68"/>
      <c r="L75" s="68"/>
      <c r="M75" s="68"/>
      <c r="N75" s="68"/>
      <c r="O75" s="68"/>
      <c r="P75" s="68"/>
      <c r="R75" s="30"/>
      <c r="S75" s="30"/>
      <c r="T75" s="29"/>
      <c r="V75" s="53"/>
      <c r="W75" s="53"/>
      <c r="X75" s="53"/>
      <c r="Y75" s="53"/>
      <c r="Z75" s="79"/>
      <c r="AA75" s="80"/>
      <c r="AB75" s="80"/>
      <c r="AC75" s="81"/>
      <c r="AD75" s="53"/>
      <c r="AE75" s="53"/>
      <c r="AF75" s="53"/>
      <c r="AL75" s="55">
        <f t="shared" si="20"/>
        <v>0</v>
      </c>
      <c r="AM75" s="55">
        <f t="shared" si="21"/>
        <v>367</v>
      </c>
      <c r="AN75" s="56">
        <f t="shared" si="22"/>
        <v>0</v>
      </c>
      <c r="AO75" s="56">
        <f t="shared" si="23"/>
        <v>0</v>
      </c>
      <c r="AP75" s="56">
        <f t="shared" si="24"/>
        <v>0</v>
      </c>
      <c r="AQ75" s="56">
        <f t="shared" si="25"/>
        <v>2</v>
      </c>
      <c r="AR75" s="55">
        <f t="shared" si="26"/>
        <v>0</v>
      </c>
      <c r="AS75" s="55">
        <f t="shared" si="27"/>
        <v>-1</v>
      </c>
      <c r="AT75" s="55">
        <f t="shared" si="28"/>
        <v>0</v>
      </c>
    </row>
    <row r="76" spans="1:46" x14ac:dyDescent="0.25">
      <c r="A76" s="66"/>
      <c r="B76" s="69"/>
      <c r="C76" s="69"/>
      <c r="D76" s="69"/>
      <c r="E76" s="69"/>
      <c r="F76" s="69"/>
      <c r="G76" s="69"/>
      <c r="H76" s="69"/>
      <c r="I76" s="68"/>
      <c r="J76" s="68"/>
      <c r="K76" s="68"/>
      <c r="L76" s="68"/>
      <c r="M76" s="68"/>
      <c r="N76" s="68"/>
      <c r="O76" s="68"/>
      <c r="P76" s="68"/>
      <c r="R76" s="30"/>
      <c r="S76" s="30"/>
      <c r="T76" s="29"/>
      <c r="V76" s="53"/>
      <c r="W76" s="53"/>
      <c r="X76" s="53"/>
      <c r="Y76" s="53"/>
      <c r="Z76" s="79"/>
      <c r="AA76" s="80"/>
      <c r="AB76" s="80"/>
      <c r="AC76" s="81"/>
      <c r="AD76" s="53"/>
      <c r="AE76" s="53"/>
      <c r="AF76" s="53"/>
      <c r="AL76" s="55">
        <f t="shared" si="20"/>
        <v>0</v>
      </c>
      <c r="AM76" s="55">
        <f t="shared" si="21"/>
        <v>367</v>
      </c>
      <c r="AN76" s="56">
        <f t="shared" si="22"/>
        <v>0</v>
      </c>
      <c r="AO76" s="56">
        <f t="shared" si="23"/>
        <v>0</v>
      </c>
      <c r="AP76" s="56">
        <f t="shared" si="24"/>
        <v>0</v>
      </c>
      <c r="AQ76" s="56">
        <f t="shared" si="25"/>
        <v>2</v>
      </c>
      <c r="AR76" s="55">
        <f t="shared" si="26"/>
        <v>0</v>
      </c>
      <c r="AS76" s="55">
        <f t="shared" si="27"/>
        <v>-1</v>
      </c>
      <c r="AT76" s="55">
        <f t="shared" si="28"/>
        <v>0</v>
      </c>
    </row>
    <row r="77" spans="1:46" x14ac:dyDescent="0.25">
      <c r="A77" s="66"/>
      <c r="B77" s="69"/>
      <c r="C77" s="69"/>
      <c r="D77" s="69"/>
      <c r="E77" s="69"/>
      <c r="F77" s="69"/>
      <c r="G77" s="69"/>
      <c r="H77" s="69"/>
      <c r="I77" s="68"/>
      <c r="J77" s="68"/>
      <c r="K77" s="68"/>
      <c r="L77" s="68"/>
      <c r="M77" s="68"/>
      <c r="N77" s="68"/>
      <c r="O77" s="68"/>
      <c r="P77" s="68"/>
      <c r="R77" s="30"/>
      <c r="S77" s="30"/>
      <c r="T77" s="29"/>
      <c r="V77" s="53"/>
      <c r="W77" s="53"/>
      <c r="X77" s="53"/>
      <c r="Y77" s="53"/>
      <c r="Z77" s="79"/>
      <c r="AA77" s="80"/>
      <c r="AB77" s="80"/>
      <c r="AC77" s="81"/>
      <c r="AD77" s="53"/>
      <c r="AE77" s="53"/>
      <c r="AF77" s="53"/>
      <c r="AL77" s="55">
        <f t="shared" si="20"/>
        <v>0</v>
      </c>
      <c r="AM77" s="55">
        <f t="shared" si="21"/>
        <v>367</v>
      </c>
      <c r="AN77" s="56">
        <f t="shared" si="22"/>
        <v>0</v>
      </c>
      <c r="AO77" s="56">
        <f t="shared" si="23"/>
        <v>0</v>
      </c>
      <c r="AP77" s="56">
        <f t="shared" si="24"/>
        <v>0</v>
      </c>
      <c r="AQ77" s="56">
        <f t="shared" si="25"/>
        <v>2</v>
      </c>
      <c r="AR77" s="55">
        <f t="shared" si="26"/>
        <v>0</v>
      </c>
      <c r="AS77" s="55">
        <f t="shared" si="27"/>
        <v>-1</v>
      </c>
      <c r="AT77" s="55">
        <f t="shared" si="28"/>
        <v>0</v>
      </c>
    </row>
    <row r="78" spans="1:46" x14ac:dyDescent="0.25">
      <c r="A78" s="66"/>
      <c r="B78" s="69"/>
      <c r="C78" s="69"/>
      <c r="D78" s="69"/>
      <c r="E78" s="69"/>
      <c r="F78" s="69"/>
      <c r="G78" s="69"/>
      <c r="H78" s="69"/>
      <c r="I78" s="68"/>
      <c r="J78" s="68"/>
      <c r="K78" s="68"/>
      <c r="L78" s="68"/>
      <c r="M78" s="68"/>
      <c r="N78" s="68"/>
      <c r="O78" s="68"/>
      <c r="P78" s="68"/>
      <c r="R78" s="30"/>
      <c r="S78" s="30"/>
      <c r="T78" s="29"/>
      <c r="V78" s="53"/>
      <c r="W78" s="53"/>
      <c r="X78" s="53"/>
      <c r="Y78" s="53"/>
      <c r="Z78" s="79"/>
      <c r="AA78" s="80"/>
      <c r="AB78" s="80"/>
      <c r="AC78" s="81"/>
      <c r="AD78" s="53"/>
      <c r="AE78" s="53"/>
      <c r="AF78" s="53"/>
      <c r="AL78" s="55">
        <f t="shared" si="20"/>
        <v>0</v>
      </c>
      <c r="AM78" s="55">
        <f t="shared" si="21"/>
        <v>367</v>
      </c>
      <c r="AN78" s="56">
        <f t="shared" si="22"/>
        <v>0</v>
      </c>
      <c r="AO78" s="56">
        <f t="shared" si="23"/>
        <v>0</v>
      </c>
      <c r="AP78" s="56">
        <f t="shared" si="24"/>
        <v>0</v>
      </c>
      <c r="AQ78" s="56">
        <f t="shared" si="25"/>
        <v>2</v>
      </c>
      <c r="AR78" s="55">
        <f t="shared" si="26"/>
        <v>0</v>
      </c>
      <c r="AS78" s="55">
        <f t="shared" si="27"/>
        <v>-1</v>
      </c>
      <c r="AT78" s="55">
        <f t="shared" si="28"/>
        <v>0</v>
      </c>
    </row>
    <row r="79" spans="1:46" x14ac:dyDescent="0.25">
      <c r="A79" s="66"/>
      <c r="B79" s="69"/>
      <c r="C79" s="69"/>
      <c r="D79" s="69"/>
      <c r="E79" s="69"/>
      <c r="F79" s="69"/>
      <c r="G79" s="69"/>
      <c r="H79" s="69"/>
      <c r="I79" s="68"/>
      <c r="J79" s="68"/>
      <c r="K79" s="68"/>
      <c r="L79" s="68"/>
      <c r="M79" s="68"/>
      <c r="N79" s="68"/>
      <c r="O79" s="68"/>
      <c r="P79" s="68"/>
      <c r="R79" s="30"/>
      <c r="S79" s="30"/>
      <c r="T79" s="29"/>
      <c r="V79" s="53"/>
      <c r="W79" s="53"/>
      <c r="X79" s="53"/>
      <c r="Y79" s="53"/>
      <c r="Z79" s="79"/>
      <c r="AA79" s="80"/>
      <c r="AB79" s="80"/>
      <c r="AC79" s="81"/>
      <c r="AD79" s="53"/>
      <c r="AE79" s="53"/>
      <c r="AF79" s="53"/>
      <c r="AL79" s="55">
        <f t="shared" si="20"/>
        <v>0</v>
      </c>
      <c r="AM79" s="55">
        <f t="shared" si="21"/>
        <v>367</v>
      </c>
      <c r="AN79" s="56">
        <f t="shared" si="22"/>
        <v>0</v>
      </c>
      <c r="AO79" s="56">
        <f t="shared" si="23"/>
        <v>0</v>
      </c>
      <c r="AP79" s="56">
        <f t="shared" si="24"/>
        <v>0</v>
      </c>
      <c r="AQ79" s="56">
        <f t="shared" si="25"/>
        <v>2</v>
      </c>
      <c r="AR79" s="55">
        <f t="shared" si="26"/>
        <v>0</v>
      </c>
      <c r="AS79" s="55">
        <f t="shared" si="27"/>
        <v>-1</v>
      </c>
      <c r="AT79" s="55">
        <f t="shared" si="28"/>
        <v>0</v>
      </c>
    </row>
    <row r="80" spans="1:46" x14ac:dyDescent="0.25">
      <c r="A80" s="66"/>
      <c r="B80" s="69"/>
      <c r="C80" s="69"/>
      <c r="D80" s="69"/>
      <c r="E80" s="69"/>
      <c r="F80" s="69"/>
      <c r="G80" s="69"/>
      <c r="H80" s="69"/>
      <c r="I80" s="68"/>
      <c r="J80" s="68"/>
      <c r="K80" s="68"/>
      <c r="L80" s="68"/>
      <c r="M80" s="68"/>
      <c r="N80" s="68"/>
      <c r="O80" s="68"/>
      <c r="P80" s="68"/>
      <c r="R80" s="30"/>
      <c r="S80" s="30"/>
      <c r="T80" s="29"/>
      <c r="Z80" s="78"/>
      <c r="AA80" s="11"/>
      <c r="AB80" s="11"/>
      <c r="AC80" s="29"/>
      <c r="AL80" s="55">
        <f t="shared" si="20"/>
        <v>0</v>
      </c>
      <c r="AM80" s="55">
        <f t="shared" si="21"/>
        <v>367</v>
      </c>
      <c r="AN80" s="56">
        <f t="shared" si="22"/>
        <v>0</v>
      </c>
      <c r="AO80" s="56">
        <f t="shared" si="23"/>
        <v>0</v>
      </c>
      <c r="AP80" s="56">
        <f t="shared" si="24"/>
        <v>0</v>
      </c>
      <c r="AQ80" s="56">
        <f t="shared" si="25"/>
        <v>2</v>
      </c>
      <c r="AR80" s="55">
        <f t="shared" si="26"/>
        <v>0</v>
      </c>
      <c r="AS80" s="55">
        <f t="shared" si="27"/>
        <v>-1</v>
      </c>
      <c r="AT80" s="55">
        <f t="shared" si="28"/>
        <v>0</v>
      </c>
    </row>
    <row r="81" spans="1:46" x14ac:dyDescent="0.25">
      <c r="A81" s="66"/>
      <c r="B81" s="69"/>
      <c r="C81" s="69"/>
      <c r="D81" s="69"/>
      <c r="E81" s="69"/>
      <c r="F81" s="69"/>
      <c r="G81" s="69"/>
      <c r="H81" s="69"/>
      <c r="I81" s="68"/>
      <c r="J81" s="68"/>
      <c r="K81" s="68"/>
      <c r="L81" s="68"/>
      <c r="M81" s="68"/>
      <c r="N81" s="68"/>
      <c r="O81" s="68"/>
      <c r="P81" s="68"/>
      <c r="R81" s="30"/>
      <c r="S81" s="30"/>
      <c r="T81" s="29"/>
      <c r="Z81" s="78"/>
      <c r="AA81" s="11"/>
      <c r="AB81" s="11"/>
      <c r="AC81" s="29"/>
      <c r="AL81" s="55">
        <f t="shared" si="20"/>
        <v>0</v>
      </c>
      <c r="AM81" s="55">
        <f t="shared" si="21"/>
        <v>367</v>
      </c>
      <c r="AN81" s="56">
        <f t="shared" si="22"/>
        <v>0</v>
      </c>
      <c r="AO81" s="56">
        <f t="shared" si="23"/>
        <v>0</v>
      </c>
      <c r="AP81" s="56">
        <f t="shared" si="24"/>
        <v>0</v>
      </c>
      <c r="AQ81" s="56">
        <f t="shared" si="25"/>
        <v>2</v>
      </c>
      <c r="AR81" s="55">
        <f t="shared" si="26"/>
        <v>0</v>
      </c>
      <c r="AS81" s="55">
        <f t="shared" si="27"/>
        <v>-1</v>
      </c>
      <c r="AT81" s="55">
        <f t="shared" si="28"/>
        <v>0</v>
      </c>
    </row>
    <row r="82" spans="1:46" x14ac:dyDescent="0.25">
      <c r="A82" s="66"/>
      <c r="B82" s="69"/>
      <c r="C82" s="69"/>
      <c r="D82" s="69"/>
      <c r="E82" s="69"/>
      <c r="F82" s="69"/>
      <c r="G82" s="69"/>
      <c r="H82" s="69"/>
      <c r="I82" s="68"/>
      <c r="J82" s="68"/>
      <c r="K82" s="68"/>
      <c r="L82" s="68"/>
      <c r="M82" s="68"/>
      <c r="N82" s="68"/>
      <c r="O82" s="68"/>
      <c r="P82" s="68"/>
      <c r="R82" s="30"/>
      <c r="S82" s="30"/>
      <c r="T82" s="29"/>
      <c r="Z82" s="78"/>
      <c r="AA82" s="11"/>
      <c r="AB82" s="11"/>
      <c r="AC82" s="29"/>
      <c r="AL82" s="55">
        <f t="shared" si="20"/>
        <v>0</v>
      </c>
      <c r="AM82" s="55">
        <f t="shared" si="21"/>
        <v>367</v>
      </c>
      <c r="AN82" s="56">
        <f t="shared" si="22"/>
        <v>0</v>
      </c>
      <c r="AO82" s="56">
        <f t="shared" si="23"/>
        <v>0</v>
      </c>
      <c r="AP82" s="56">
        <f t="shared" si="24"/>
        <v>0</v>
      </c>
      <c r="AQ82" s="56">
        <f t="shared" si="25"/>
        <v>2</v>
      </c>
      <c r="AR82" s="55">
        <f t="shared" si="26"/>
        <v>0</v>
      </c>
      <c r="AS82" s="55">
        <f t="shared" si="27"/>
        <v>-1</v>
      </c>
      <c r="AT82" s="55">
        <f t="shared" si="28"/>
        <v>0</v>
      </c>
    </row>
    <row r="83" spans="1:46" x14ac:dyDescent="0.25">
      <c r="A83" s="66"/>
      <c r="B83" s="69"/>
      <c r="C83" s="69"/>
      <c r="D83" s="69"/>
      <c r="E83" s="69"/>
      <c r="F83" s="69"/>
      <c r="G83" s="69"/>
      <c r="H83" s="69"/>
      <c r="I83" s="68"/>
      <c r="J83" s="68"/>
      <c r="K83" s="68"/>
      <c r="L83" s="68"/>
      <c r="M83" s="68"/>
      <c r="N83" s="68"/>
      <c r="O83" s="68"/>
      <c r="P83" s="68"/>
      <c r="R83" s="30"/>
      <c r="S83" s="30"/>
      <c r="T83" s="29"/>
      <c r="Z83" s="78"/>
      <c r="AA83" s="11"/>
      <c r="AB83" s="11"/>
      <c r="AC83" s="29"/>
      <c r="AL83" s="55">
        <f t="shared" si="20"/>
        <v>0</v>
      </c>
      <c r="AM83" s="55">
        <f t="shared" si="21"/>
        <v>367</v>
      </c>
      <c r="AN83" s="56">
        <f t="shared" si="22"/>
        <v>0</v>
      </c>
      <c r="AO83" s="56">
        <f t="shared" si="23"/>
        <v>0</v>
      </c>
      <c r="AP83" s="56">
        <f t="shared" si="24"/>
        <v>0</v>
      </c>
      <c r="AQ83" s="56">
        <f t="shared" si="25"/>
        <v>2</v>
      </c>
      <c r="AR83" s="55">
        <f t="shared" si="26"/>
        <v>0</v>
      </c>
      <c r="AS83" s="55">
        <f t="shared" si="27"/>
        <v>-1</v>
      </c>
      <c r="AT83" s="55">
        <f t="shared" si="28"/>
        <v>0</v>
      </c>
    </row>
    <row r="84" spans="1:46" x14ac:dyDescent="0.25">
      <c r="A84" s="66"/>
      <c r="B84" s="69"/>
      <c r="C84" s="69"/>
      <c r="D84" s="69"/>
      <c r="E84" s="69"/>
      <c r="F84" s="69"/>
      <c r="G84" s="69"/>
      <c r="H84" s="69"/>
      <c r="I84" s="68"/>
      <c r="J84" s="68"/>
      <c r="K84" s="68"/>
      <c r="L84" s="68"/>
      <c r="M84" s="68"/>
      <c r="N84" s="68"/>
      <c r="O84" s="68"/>
      <c r="P84" s="68"/>
      <c r="R84" s="30"/>
      <c r="S84" s="30"/>
      <c r="T84" s="29"/>
      <c r="Z84" s="78"/>
      <c r="AA84" s="11"/>
      <c r="AB84" s="11"/>
      <c r="AC84" s="29"/>
      <c r="AL84" s="55">
        <f t="shared" si="20"/>
        <v>0</v>
      </c>
      <c r="AM84" s="55">
        <f t="shared" si="21"/>
        <v>367</v>
      </c>
      <c r="AN84" s="56">
        <f t="shared" si="22"/>
        <v>0</v>
      </c>
      <c r="AO84" s="56">
        <f t="shared" si="23"/>
        <v>0</v>
      </c>
      <c r="AP84" s="56">
        <f t="shared" si="24"/>
        <v>0</v>
      </c>
      <c r="AQ84" s="56">
        <f t="shared" si="25"/>
        <v>2</v>
      </c>
      <c r="AR84" s="55">
        <f t="shared" si="26"/>
        <v>0</v>
      </c>
      <c r="AS84" s="55">
        <f t="shared" si="27"/>
        <v>-1</v>
      </c>
      <c r="AT84" s="55">
        <f t="shared" si="28"/>
        <v>0</v>
      </c>
    </row>
    <row r="85" spans="1:46" x14ac:dyDescent="0.25">
      <c r="A85" s="66"/>
      <c r="B85" s="69"/>
      <c r="C85" s="69"/>
      <c r="D85" s="69"/>
      <c r="E85" s="69"/>
      <c r="F85" s="69"/>
      <c r="G85" s="69"/>
      <c r="H85" s="69"/>
      <c r="I85" s="68"/>
      <c r="J85" s="68"/>
      <c r="K85" s="68"/>
      <c r="L85" s="68"/>
      <c r="M85" s="68"/>
      <c r="N85" s="68"/>
      <c r="O85" s="68"/>
      <c r="P85" s="68"/>
      <c r="R85" s="30"/>
      <c r="S85" s="30"/>
      <c r="T85" s="29"/>
      <c r="Z85" s="78"/>
      <c r="AA85" s="11"/>
      <c r="AB85" s="11"/>
      <c r="AC85" s="29"/>
      <c r="AL85" s="55">
        <f t="shared" si="20"/>
        <v>0</v>
      </c>
      <c r="AM85" s="55">
        <f t="shared" si="21"/>
        <v>367</v>
      </c>
      <c r="AN85" s="56">
        <f t="shared" si="22"/>
        <v>0</v>
      </c>
      <c r="AO85" s="56">
        <f t="shared" si="23"/>
        <v>0</v>
      </c>
      <c r="AP85" s="56">
        <f t="shared" si="24"/>
        <v>0</v>
      </c>
      <c r="AQ85" s="56">
        <f t="shared" si="25"/>
        <v>2</v>
      </c>
      <c r="AR85" s="55">
        <f t="shared" si="26"/>
        <v>0</v>
      </c>
      <c r="AS85" s="55">
        <f t="shared" si="27"/>
        <v>-1</v>
      </c>
      <c r="AT85" s="55">
        <f t="shared" si="28"/>
        <v>0</v>
      </c>
    </row>
    <row r="86" spans="1:46" x14ac:dyDescent="0.25">
      <c r="A86" s="66"/>
      <c r="B86" s="69"/>
      <c r="C86" s="69"/>
      <c r="D86" s="69"/>
      <c r="E86" s="69"/>
      <c r="F86" s="69"/>
      <c r="G86" s="69"/>
      <c r="H86" s="69"/>
      <c r="I86" s="68"/>
      <c r="J86" s="68"/>
      <c r="K86" s="68"/>
      <c r="L86" s="68"/>
      <c r="M86" s="68"/>
      <c r="N86" s="68"/>
      <c r="O86" s="68"/>
      <c r="P86" s="68"/>
      <c r="R86" s="30"/>
      <c r="S86" s="30"/>
      <c r="T86" s="29"/>
      <c r="Z86" s="78"/>
      <c r="AA86" s="11"/>
      <c r="AB86" s="11"/>
      <c r="AC86" s="29"/>
      <c r="AL86" s="55">
        <f t="shared" si="20"/>
        <v>0</v>
      </c>
      <c r="AM86" s="55">
        <f t="shared" si="21"/>
        <v>367</v>
      </c>
      <c r="AN86" s="56">
        <f t="shared" si="22"/>
        <v>0</v>
      </c>
      <c r="AO86" s="56">
        <f t="shared" si="23"/>
        <v>0</v>
      </c>
      <c r="AP86" s="56">
        <f t="shared" si="24"/>
        <v>0</v>
      </c>
      <c r="AQ86" s="56">
        <f t="shared" si="25"/>
        <v>2</v>
      </c>
      <c r="AR86" s="55">
        <f t="shared" si="26"/>
        <v>0</v>
      </c>
      <c r="AS86" s="55">
        <f t="shared" si="27"/>
        <v>-1</v>
      </c>
      <c r="AT86" s="55">
        <f t="shared" si="28"/>
        <v>0</v>
      </c>
    </row>
    <row r="87" spans="1:46" x14ac:dyDescent="0.25">
      <c r="A87" s="66"/>
      <c r="B87" s="69"/>
      <c r="C87" s="69"/>
      <c r="D87" s="69"/>
      <c r="E87" s="69"/>
      <c r="F87" s="69"/>
      <c r="G87" s="69"/>
      <c r="H87" s="69"/>
      <c r="I87" s="68"/>
      <c r="J87" s="68"/>
      <c r="K87" s="68"/>
      <c r="L87" s="68"/>
      <c r="M87" s="68"/>
      <c r="N87" s="68"/>
      <c r="O87" s="68"/>
      <c r="P87" s="68"/>
      <c r="R87" s="30"/>
      <c r="S87" s="30"/>
      <c r="T87" s="29"/>
      <c r="Z87" s="78"/>
      <c r="AA87" s="11"/>
      <c r="AB87" s="11"/>
      <c r="AC87" s="29"/>
      <c r="AL87" s="55">
        <f t="shared" si="20"/>
        <v>0</v>
      </c>
      <c r="AM87" s="55">
        <f t="shared" si="21"/>
        <v>367</v>
      </c>
      <c r="AN87" s="56">
        <f t="shared" si="22"/>
        <v>0</v>
      </c>
      <c r="AO87" s="56">
        <f t="shared" si="23"/>
        <v>0</v>
      </c>
      <c r="AP87" s="56">
        <f t="shared" si="24"/>
        <v>0</v>
      </c>
      <c r="AQ87" s="56">
        <f t="shared" si="25"/>
        <v>2</v>
      </c>
      <c r="AR87" s="55">
        <f t="shared" si="26"/>
        <v>0</v>
      </c>
      <c r="AS87" s="55">
        <f t="shared" si="27"/>
        <v>-1</v>
      </c>
      <c r="AT87" s="55">
        <f t="shared" si="28"/>
        <v>0</v>
      </c>
    </row>
    <row r="88" spans="1:46" x14ac:dyDescent="0.25">
      <c r="A88" s="66"/>
      <c r="B88" s="69"/>
      <c r="C88" s="69"/>
      <c r="D88" s="69"/>
      <c r="E88" s="69"/>
      <c r="F88" s="69"/>
      <c r="G88" s="69"/>
      <c r="H88" s="69"/>
      <c r="I88" s="68"/>
      <c r="J88" s="68"/>
      <c r="K88" s="68"/>
      <c r="L88" s="68"/>
      <c r="M88" s="68"/>
      <c r="N88" s="68"/>
      <c r="O88" s="68"/>
      <c r="P88" s="68"/>
      <c r="R88" s="30"/>
      <c r="S88" s="30"/>
      <c r="T88" s="29"/>
      <c r="Z88" s="78"/>
      <c r="AA88" s="11"/>
      <c r="AB88" s="11"/>
      <c r="AC88" s="29"/>
      <c r="AL88" s="55">
        <f t="shared" si="20"/>
        <v>0</v>
      </c>
      <c r="AM88" s="55">
        <f t="shared" si="21"/>
        <v>367</v>
      </c>
      <c r="AN88" s="56">
        <f t="shared" si="22"/>
        <v>0</v>
      </c>
      <c r="AO88" s="56">
        <f t="shared" si="23"/>
        <v>0</v>
      </c>
      <c r="AP88" s="56">
        <f t="shared" si="24"/>
        <v>0</v>
      </c>
      <c r="AQ88" s="56">
        <f t="shared" si="25"/>
        <v>2</v>
      </c>
      <c r="AR88" s="55">
        <f t="shared" si="26"/>
        <v>0</v>
      </c>
      <c r="AS88" s="55">
        <f t="shared" si="27"/>
        <v>-1</v>
      </c>
      <c r="AT88" s="55">
        <f t="shared" si="28"/>
        <v>0</v>
      </c>
    </row>
    <row r="89" spans="1:46" x14ac:dyDescent="0.25">
      <c r="A89" s="66"/>
      <c r="B89" s="69"/>
      <c r="C89" s="69"/>
      <c r="D89" s="69"/>
      <c r="E89" s="69"/>
      <c r="F89" s="69"/>
      <c r="G89" s="69"/>
      <c r="H89" s="69"/>
      <c r="I89" s="68"/>
      <c r="J89" s="68"/>
      <c r="K89" s="68"/>
      <c r="L89" s="68"/>
      <c r="M89" s="68"/>
      <c r="N89" s="68"/>
      <c r="O89" s="68"/>
      <c r="P89" s="68"/>
      <c r="R89" s="30"/>
      <c r="S89" s="30"/>
      <c r="T89" s="29"/>
      <c r="Z89" s="78"/>
      <c r="AA89" s="11"/>
      <c r="AB89" s="11"/>
      <c r="AC89" s="29"/>
      <c r="AL89" s="55">
        <f t="shared" si="20"/>
        <v>0</v>
      </c>
      <c r="AM89" s="55">
        <f t="shared" si="21"/>
        <v>367</v>
      </c>
      <c r="AN89" s="56">
        <f t="shared" si="22"/>
        <v>0</v>
      </c>
      <c r="AO89" s="56">
        <f t="shared" si="23"/>
        <v>0</v>
      </c>
      <c r="AP89" s="56">
        <f t="shared" si="24"/>
        <v>0</v>
      </c>
      <c r="AQ89" s="56">
        <f t="shared" si="25"/>
        <v>2</v>
      </c>
      <c r="AR89" s="55">
        <f t="shared" si="26"/>
        <v>0</v>
      </c>
      <c r="AS89" s="55">
        <f t="shared" si="27"/>
        <v>-1</v>
      </c>
      <c r="AT89" s="55">
        <f t="shared" si="28"/>
        <v>0</v>
      </c>
    </row>
    <row r="90" spans="1:46" x14ac:dyDescent="0.25">
      <c r="A90" s="66"/>
      <c r="B90" s="69"/>
      <c r="C90" s="69"/>
      <c r="D90" s="69"/>
      <c r="E90" s="69"/>
      <c r="F90" s="69"/>
      <c r="G90" s="69"/>
      <c r="H90" s="69"/>
      <c r="I90" s="68"/>
      <c r="J90" s="68"/>
      <c r="K90" s="68"/>
      <c r="L90" s="68"/>
      <c r="M90" s="68"/>
      <c r="N90" s="68"/>
      <c r="O90" s="68"/>
      <c r="P90" s="68"/>
      <c r="R90" s="30"/>
      <c r="S90" s="30"/>
      <c r="T90" s="29"/>
      <c r="Z90" s="78"/>
      <c r="AA90" s="11"/>
      <c r="AB90" s="11"/>
      <c r="AC90" s="29"/>
      <c r="AL90" s="55">
        <f t="shared" si="20"/>
        <v>0</v>
      </c>
      <c r="AM90" s="55">
        <f t="shared" si="21"/>
        <v>367</v>
      </c>
      <c r="AN90" s="56">
        <f t="shared" si="22"/>
        <v>0</v>
      </c>
      <c r="AO90" s="56">
        <f t="shared" si="23"/>
        <v>0</v>
      </c>
      <c r="AP90" s="56">
        <f t="shared" si="24"/>
        <v>0</v>
      </c>
      <c r="AQ90" s="56">
        <f t="shared" si="25"/>
        <v>2</v>
      </c>
      <c r="AR90" s="55">
        <f t="shared" si="26"/>
        <v>0</v>
      </c>
      <c r="AS90" s="55">
        <f t="shared" si="27"/>
        <v>-1</v>
      </c>
      <c r="AT90" s="55">
        <f t="shared" si="28"/>
        <v>0</v>
      </c>
    </row>
    <row r="91" spans="1:46" x14ac:dyDescent="0.25">
      <c r="A91" s="66"/>
      <c r="B91" s="69"/>
      <c r="C91" s="69"/>
      <c r="D91" s="69"/>
      <c r="E91" s="69"/>
      <c r="F91" s="69"/>
      <c r="G91" s="69"/>
      <c r="H91" s="69"/>
      <c r="I91" s="68"/>
      <c r="J91" s="68"/>
      <c r="K91" s="68"/>
      <c r="L91" s="68"/>
      <c r="M91" s="68"/>
      <c r="N91" s="68"/>
      <c r="O91" s="68"/>
      <c r="P91" s="68"/>
      <c r="R91" s="30"/>
      <c r="S91" s="30"/>
      <c r="T91" s="29"/>
      <c r="Z91" s="78"/>
      <c r="AA91" s="11"/>
      <c r="AB91" s="11"/>
      <c r="AC91" s="29"/>
      <c r="AL91" s="55">
        <f t="shared" si="20"/>
        <v>0</v>
      </c>
      <c r="AM91" s="55">
        <f t="shared" si="21"/>
        <v>367</v>
      </c>
      <c r="AN91" s="56">
        <f t="shared" si="22"/>
        <v>0</v>
      </c>
      <c r="AO91" s="56">
        <f t="shared" si="23"/>
        <v>0</v>
      </c>
      <c r="AP91" s="56">
        <f t="shared" si="24"/>
        <v>0</v>
      </c>
      <c r="AQ91" s="56">
        <f t="shared" si="25"/>
        <v>2</v>
      </c>
      <c r="AR91" s="55">
        <f t="shared" si="26"/>
        <v>0</v>
      </c>
      <c r="AS91" s="55">
        <f t="shared" si="27"/>
        <v>-1</v>
      </c>
      <c r="AT91" s="55">
        <f t="shared" si="28"/>
        <v>0</v>
      </c>
    </row>
    <row r="92" spans="1:46" x14ac:dyDescent="0.25">
      <c r="A92" s="66"/>
      <c r="B92" s="69"/>
      <c r="C92" s="69"/>
      <c r="D92" s="69"/>
      <c r="E92" s="69"/>
      <c r="F92" s="69"/>
      <c r="G92" s="69"/>
      <c r="H92" s="69"/>
      <c r="I92" s="68"/>
      <c r="J92" s="68"/>
      <c r="K92" s="68"/>
      <c r="L92" s="68"/>
      <c r="M92" s="68"/>
      <c r="N92" s="68"/>
      <c r="O92" s="68"/>
      <c r="P92" s="68"/>
      <c r="R92" s="30"/>
      <c r="S92" s="30"/>
      <c r="T92" s="29"/>
      <c r="Z92" s="78"/>
      <c r="AA92" s="11"/>
      <c r="AB92" s="11"/>
      <c r="AC92" s="29"/>
      <c r="AL92" s="55">
        <f t="shared" si="20"/>
        <v>0</v>
      </c>
      <c r="AM92" s="55">
        <f t="shared" si="21"/>
        <v>367</v>
      </c>
      <c r="AN92" s="56">
        <f t="shared" si="22"/>
        <v>0</v>
      </c>
      <c r="AO92" s="56">
        <f t="shared" si="23"/>
        <v>0</v>
      </c>
      <c r="AP92" s="56">
        <f t="shared" si="24"/>
        <v>0</v>
      </c>
      <c r="AQ92" s="56">
        <f t="shared" si="25"/>
        <v>2</v>
      </c>
      <c r="AR92" s="55">
        <f t="shared" si="26"/>
        <v>0</v>
      </c>
      <c r="AS92" s="55">
        <f t="shared" si="27"/>
        <v>-1</v>
      </c>
      <c r="AT92" s="55">
        <f t="shared" si="28"/>
        <v>0</v>
      </c>
    </row>
    <row r="93" spans="1:46" x14ac:dyDescent="0.25">
      <c r="A93" s="66"/>
      <c r="B93" s="69"/>
      <c r="C93" s="69"/>
      <c r="D93" s="69"/>
      <c r="E93" s="69"/>
      <c r="F93" s="69"/>
      <c r="G93" s="69"/>
      <c r="H93" s="69"/>
      <c r="I93" s="68"/>
      <c r="J93" s="68"/>
      <c r="K93" s="68"/>
      <c r="L93" s="68"/>
      <c r="M93" s="68"/>
      <c r="N93" s="68"/>
      <c r="O93" s="68"/>
      <c r="P93" s="68"/>
      <c r="R93" s="30"/>
      <c r="S93" s="30"/>
      <c r="T93" s="29"/>
      <c r="Z93" s="78"/>
      <c r="AA93" s="11"/>
      <c r="AB93" s="11"/>
      <c r="AC93" s="29"/>
      <c r="AL93" s="55">
        <f t="shared" si="20"/>
        <v>0</v>
      </c>
      <c r="AM93" s="55">
        <f t="shared" si="21"/>
        <v>367</v>
      </c>
      <c r="AN93" s="56">
        <f t="shared" si="22"/>
        <v>0</v>
      </c>
      <c r="AO93" s="56">
        <f t="shared" si="23"/>
        <v>0</v>
      </c>
      <c r="AP93" s="56">
        <f t="shared" si="24"/>
        <v>0</v>
      </c>
      <c r="AQ93" s="56">
        <f t="shared" si="25"/>
        <v>2</v>
      </c>
      <c r="AR93" s="55">
        <f t="shared" si="26"/>
        <v>0</v>
      </c>
      <c r="AS93" s="55">
        <f t="shared" si="27"/>
        <v>-1</v>
      </c>
      <c r="AT93" s="55">
        <f t="shared" si="28"/>
        <v>0</v>
      </c>
    </row>
    <row r="94" spans="1:46" x14ac:dyDescent="0.25">
      <c r="A94" s="66"/>
      <c r="B94" s="67"/>
      <c r="C94" s="67"/>
      <c r="D94" s="67"/>
      <c r="E94" s="67"/>
      <c r="F94" s="67"/>
      <c r="G94" s="67"/>
      <c r="H94" s="67"/>
      <c r="I94" s="67"/>
      <c r="J94" s="67"/>
      <c r="K94" s="70"/>
      <c r="L94" s="70"/>
      <c r="M94" s="68"/>
      <c r="N94" s="68"/>
      <c r="O94" s="68"/>
      <c r="P94" s="68"/>
      <c r="R94" s="30"/>
      <c r="S94" s="30"/>
      <c r="T94" s="29"/>
      <c r="Z94" s="78"/>
      <c r="AA94" s="11"/>
      <c r="AB94" s="11"/>
      <c r="AC94" s="29"/>
    </row>
    <row r="95" spans="1:46" x14ac:dyDescent="0.25">
      <c r="A95" s="66"/>
      <c r="B95" s="67"/>
      <c r="C95" s="67"/>
      <c r="D95" s="67"/>
      <c r="E95" s="67"/>
      <c r="F95" s="67"/>
      <c r="G95" s="67"/>
      <c r="H95" s="67"/>
      <c r="I95" s="67"/>
      <c r="J95" s="67"/>
      <c r="K95" s="67"/>
      <c r="L95" s="67"/>
      <c r="M95" s="67"/>
      <c r="N95" s="67"/>
      <c r="O95" s="67"/>
      <c r="P95" s="67"/>
      <c r="R95" s="30"/>
      <c r="S95" s="30"/>
      <c r="T95" s="29"/>
      <c r="Z95" s="78"/>
      <c r="AA95" s="11"/>
      <c r="AB95" s="11"/>
      <c r="AC95" s="29"/>
    </row>
    <row r="96" spans="1:46" x14ac:dyDescent="0.25">
      <c r="A96" s="66"/>
      <c r="B96" s="67"/>
      <c r="C96" s="67"/>
      <c r="D96" s="67"/>
      <c r="E96" s="67"/>
      <c r="F96" s="67"/>
      <c r="G96" s="67"/>
      <c r="H96" s="67"/>
      <c r="I96" s="67"/>
      <c r="J96" s="67"/>
      <c r="K96" s="67"/>
      <c r="L96" s="67"/>
      <c r="M96" s="67"/>
      <c r="N96" s="67"/>
      <c r="O96" s="67"/>
      <c r="P96" s="67"/>
      <c r="R96" s="30"/>
      <c r="S96" s="30"/>
      <c r="T96" s="29"/>
      <c r="Z96" s="78"/>
      <c r="AA96" s="11"/>
      <c r="AB96" s="11"/>
      <c r="AC96" s="29"/>
    </row>
    <row r="97" spans="1:29" x14ac:dyDescent="0.25">
      <c r="A97" s="66"/>
      <c r="B97" s="67"/>
      <c r="C97" s="67"/>
      <c r="D97" s="67"/>
      <c r="E97" s="67"/>
      <c r="F97" s="67"/>
      <c r="G97" s="67"/>
      <c r="H97" s="67"/>
      <c r="I97" s="67"/>
      <c r="J97" s="67"/>
      <c r="K97" s="67"/>
      <c r="L97" s="67"/>
      <c r="M97" s="67"/>
      <c r="N97" s="67"/>
      <c r="O97" s="67"/>
      <c r="P97" s="67"/>
      <c r="R97" s="30"/>
      <c r="S97" s="30"/>
      <c r="T97" s="29"/>
      <c r="Z97" s="78"/>
      <c r="AA97" s="11"/>
      <c r="AB97" s="11"/>
      <c r="AC97" s="29"/>
    </row>
    <row r="98" spans="1:29" x14ac:dyDescent="0.25">
      <c r="A98" s="71"/>
      <c r="B98" s="72"/>
      <c r="C98" s="72"/>
      <c r="D98" s="72"/>
      <c r="E98" s="72"/>
      <c r="F98" s="72"/>
      <c r="G98" s="72"/>
      <c r="H98" s="72"/>
      <c r="I98" s="72"/>
      <c r="J98" s="72"/>
      <c r="K98" s="72"/>
      <c r="L98" s="72"/>
      <c r="M98" s="72"/>
      <c r="N98" s="72"/>
      <c r="O98" s="72"/>
      <c r="P98" s="72"/>
      <c r="R98" s="30"/>
      <c r="S98" s="30"/>
      <c r="T98" s="29"/>
      <c r="Z98" s="78"/>
      <c r="AA98" s="11"/>
      <c r="AB98" s="11"/>
      <c r="AC98" s="29"/>
    </row>
    <row r="99" spans="1:29" x14ac:dyDescent="0.25">
      <c r="A99" s="71"/>
      <c r="B99" s="72"/>
      <c r="C99" s="72"/>
      <c r="D99" s="72"/>
      <c r="E99" s="72"/>
      <c r="F99" s="72"/>
      <c r="G99" s="72"/>
      <c r="H99" s="72"/>
      <c r="I99" s="72"/>
      <c r="J99" s="72"/>
      <c r="K99" s="72"/>
      <c r="L99" s="72"/>
      <c r="M99" s="72"/>
      <c r="N99" s="72"/>
      <c r="O99" s="72"/>
      <c r="P99" s="72"/>
      <c r="R99" s="30"/>
      <c r="S99" s="30"/>
      <c r="T99" s="29"/>
      <c r="Z99" s="78"/>
      <c r="AA99" s="11"/>
      <c r="AB99" s="11"/>
      <c r="AC99" s="29"/>
    </row>
    <row r="100" spans="1:29" x14ac:dyDescent="0.25">
      <c r="A100" s="71"/>
      <c r="B100" s="71"/>
      <c r="C100" s="71"/>
      <c r="D100" s="71"/>
      <c r="E100" s="71"/>
      <c r="F100" s="71"/>
      <c r="G100" s="71"/>
      <c r="H100" s="71"/>
      <c r="I100" s="71"/>
      <c r="J100" s="71"/>
      <c r="K100" s="71"/>
      <c r="L100" s="71"/>
      <c r="M100" s="71"/>
      <c r="N100" s="71"/>
      <c r="O100" s="71"/>
      <c r="P100" s="71"/>
      <c r="R100" s="30"/>
      <c r="S100" s="30"/>
      <c r="T100" s="29"/>
      <c r="Z100" s="78"/>
      <c r="AA100" s="11"/>
      <c r="AB100" s="11"/>
      <c r="AC100" s="29"/>
    </row>
    <row r="101" spans="1:29" x14ac:dyDescent="0.25">
      <c r="A101" s="71"/>
      <c r="B101" s="71"/>
      <c r="C101" s="71"/>
      <c r="D101" s="71"/>
      <c r="E101" s="71"/>
      <c r="F101" s="71"/>
      <c r="G101" s="71"/>
      <c r="H101" s="71"/>
      <c r="I101" s="71"/>
      <c r="J101" s="71"/>
      <c r="K101" s="71"/>
      <c r="L101" s="71"/>
      <c r="M101" s="71"/>
      <c r="N101" s="71"/>
      <c r="O101" s="71"/>
      <c r="P101" s="71"/>
      <c r="R101" s="30"/>
      <c r="S101" s="30"/>
      <c r="T101" s="29"/>
      <c r="Z101" s="78"/>
      <c r="AA101" s="11"/>
      <c r="AB101" s="11"/>
      <c r="AC101" s="29"/>
    </row>
    <row r="102" spans="1:29" x14ac:dyDescent="0.25">
      <c r="A102" s="71"/>
      <c r="B102" s="71"/>
      <c r="C102" s="71"/>
      <c r="D102" s="71"/>
      <c r="E102" s="71"/>
      <c r="F102" s="71"/>
      <c r="G102" s="71"/>
      <c r="H102" s="71"/>
      <c r="I102" s="71"/>
      <c r="J102" s="71"/>
      <c r="K102" s="71"/>
      <c r="L102" s="71"/>
      <c r="M102" s="71"/>
      <c r="N102" s="71"/>
      <c r="O102" s="71"/>
      <c r="P102" s="71"/>
      <c r="R102" s="30"/>
      <c r="S102" s="30"/>
      <c r="T102" s="29"/>
      <c r="Z102" s="78"/>
      <c r="AA102" s="11"/>
      <c r="AB102" s="11"/>
      <c r="AC102" s="29"/>
    </row>
    <row r="103" spans="1:29" x14ac:dyDescent="0.25">
      <c r="R103" s="30"/>
      <c r="S103" s="30"/>
      <c r="T103" s="29"/>
      <c r="Z103" s="78"/>
      <c r="AA103" s="11"/>
      <c r="AB103" s="11"/>
      <c r="AC103" s="29"/>
    </row>
    <row r="104" spans="1:29" x14ac:dyDescent="0.25">
      <c r="R104" s="30"/>
      <c r="S104" s="30"/>
      <c r="T104" s="29"/>
      <c r="Z104" s="78"/>
      <c r="AA104" s="11"/>
      <c r="AB104" s="11"/>
      <c r="AC104" s="29"/>
    </row>
    <row r="105" spans="1:29" x14ac:dyDescent="0.25">
      <c r="R105" s="30"/>
      <c r="S105" s="30"/>
      <c r="T105" s="29"/>
      <c r="Z105" s="78"/>
      <c r="AA105" s="11"/>
      <c r="AB105" s="11"/>
      <c r="AC105" s="29"/>
    </row>
    <row r="106" spans="1:29" x14ac:dyDescent="0.25">
      <c r="R106" s="30"/>
      <c r="S106" s="30"/>
      <c r="T106" s="29"/>
      <c r="Z106" s="78"/>
      <c r="AA106" s="11"/>
      <c r="AB106" s="11"/>
      <c r="AC106" s="29"/>
    </row>
    <row r="107" spans="1:29" x14ac:dyDescent="0.25">
      <c r="R107" s="30"/>
      <c r="S107" s="30"/>
      <c r="T107" s="29"/>
      <c r="Z107" s="78"/>
      <c r="AA107" s="11"/>
      <c r="AB107" s="11"/>
      <c r="AC107" s="29"/>
    </row>
    <row r="108" spans="1:29" x14ac:dyDescent="0.25">
      <c r="R108" s="30"/>
      <c r="S108" s="30"/>
      <c r="T108" s="29"/>
      <c r="Z108" s="78"/>
      <c r="AA108" s="11"/>
      <c r="AB108" s="11"/>
      <c r="AC108" s="29"/>
    </row>
    <row r="109" spans="1:29" x14ac:dyDescent="0.25">
      <c r="R109" s="30"/>
      <c r="S109" s="30"/>
      <c r="T109" s="29"/>
      <c r="Z109" s="78"/>
      <c r="AA109" s="11"/>
      <c r="AB109" s="11"/>
      <c r="AC109" s="29"/>
    </row>
    <row r="110" spans="1:29" x14ac:dyDescent="0.25">
      <c r="R110" s="30"/>
      <c r="S110" s="30"/>
      <c r="T110" s="29"/>
      <c r="Z110" s="78"/>
      <c r="AA110" s="11"/>
      <c r="AB110" s="11"/>
      <c r="AC110" s="29"/>
    </row>
    <row r="111" spans="1:29" x14ac:dyDescent="0.25">
      <c r="R111" s="30"/>
      <c r="S111" s="30"/>
      <c r="T111" s="29"/>
      <c r="Z111" s="78"/>
      <c r="AA111" s="11"/>
      <c r="AB111" s="11"/>
      <c r="AC111" s="29"/>
    </row>
    <row r="112" spans="1:29" x14ac:dyDescent="0.25">
      <c r="R112" s="30"/>
      <c r="S112" s="30"/>
      <c r="T112" s="29"/>
      <c r="Z112" s="78"/>
      <c r="AA112" s="11"/>
      <c r="AB112" s="11"/>
      <c r="AC112" s="29"/>
    </row>
    <row r="113" spans="14:29" x14ac:dyDescent="0.25">
      <c r="R113" s="30"/>
      <c r="S113" s="30"/>
      <c r="T113" s="29"/>
      <c r="Z113" s="78"/>
      <c r="AA113" s="11"/>
      <c r="AB113" s="11"/>
      <c r="AC113" s="29"/>
    </row>
    <row r="114" spans="14:29" x14ac:dyDescent="0.25">
      <c r="R114" s="30"/>
      <c r="S114" s="30"/>
      <c r="T114" s="29"/>
      <c r="Z114" s="78"/>
      <c r="AA114" s="11"/>
      <c r="AB114" s="11"/>
      <c r="AC114" s="29"/>
    </row>
    <row r="115" spans="14:29" x14ac:dyDescent="0.25">
      <c r="R115" s="30"/>
      <c r="S115" s="30"/>
      <c r="T115" s="29"/>
      <c r="Z115" s="78"/>
      <c r="AA115" s="11"/>
      <c r="AB115" s="11"/>
      <c r="AC115" s="29"/>
    </row>
    <row r="116" spans="14:29" x14ac:dyDescent="0.25">
      <c r="R116" s="30"/>
      <c r="S116" s="30"/>
      <c r="T116" s="29"/>
      <c r="Z116" s="78"/>
      <c r="AA116" s="11"/>
      <c r="AB116" s="11"/>
      <c r="AC116" s="29"/>
    </row>
    <row r="117" spans="14:29" x14ac:dyDescent="0.25">
      <c r="R117" s="30"/>
      <c r="S117" s="30"/>
      <c r="T117" s="29"/>
      <c r="Z117" s="78"/>
      <c r="AA117" s="11"/>
      <c r="AB117" s="11"/>
      <c r="AC117" s="29"/>
    </row>
    <row r="118" spans="14:29" x14ac:dyDescent="0.25">
      <c r="N118" s="101" t="str">
        <f>IF(E43=AG40,"Seite 2 von 2","")</f>
        <v/>
      </c>
      <c r="O118" s="101"/>
      <c r="R118" s="29"/>
      <c r="S118" s="29"/>
      <c r="T118" s="29"/>
      <c r="Z118" s="78"/>
      <c r="AA118" s="11"/>
      <c r="AB118" s="11"/>
      <c r="AC118" s="29"/>
    </row>
    <row r="119" spans="14:29" x14ac:dyDescent="0.25">
      <c r="Z119" s="78"/>
      <c r="AA119" s="11"/>
      <c r="AB119" s="11"/>
      <c r="AC119" s="29"/>
    </row>
    <row r="120" spans="14:29" x14ac:dyDescent="0.25">
      <c r="Z120" s="29"/>
      <c r="AA120" s="11"/>
      <c r="AB120" s="11"/>
      <c r="AC120" s="29"/>
    </row>
    <row r="121" spans="14:29" x14ac:dyDescent="0.25">
      <c r="Z121" s="29"/>
      <c r="AA121" s="11"/>
      <c r="AB121" s="11"/>
      <c r="AC121" s="29"/>
    </row>
    <row r="122" spans="14:29" x14ac:dyDescent="0.25">
      <c r="Z122" s="29"/>
      <c r="AA122" s="11"/>
      <c r="AB122" s="11"/>
      <c r="AC122" s="29"/>
    </row>
    <row r="123" spans="14:29" x14ac:dyDescent="0.25">
      <c r="Z123" s="29"/>
      <c r="AA123" s="29"/>
      <c r="AB123" s="29"/>
      <c r="AC123" s="29"/>
    </row>
    <row r="124" spans="14:29" x14ac:dyDescent="0.25">
      <c r="Z124" s="29"/>
      <c r="AA124" s="29"/>
      <c r="AB124" s="29"/>
      <c r="AC124" s="29"/>
    </row>
    <row r="125" spans="14:29" x14ac:dyDescent="0.25">
      <c r="Z125" s="29"/>
      <c r="AA125" s="29"/>
      <c r="AB125" s="29"/>
      <c r="AC125" s="29"/>
    </row>
    <row r="126" spans="14:29" x14ac:dyDescent="0.25">
      <c r="Z126" s="29"/>
      <c r="AA126" s="29"/>
      <c r="AB126" s="29"/>
      <c r="AC126" s="29"/>
    </row>
    <row r="127" spans="14:29" x14ac:dyDescent="0.25">
      <c r="Z127" s="29"/>
      <c r="AA127" s="29"/>
      <c r="AB127" s="29"/>
      <c r="AC127" s="29"/>
    </row>
    <row r="128" spans="14:29" x14ac:dyDescent="0.25">
      <c r="Z128" s="29"/>
      <c r="AA128" s="29"/>
      <c r="AB128" s="29"/>
      <c r="AC128" s="29"/>
    </row>
    <row r="129" spans="26:29" x14ac:dyDescent="0.25">
      <c r="Z129" s="29"/>
      <c r="AA129" s="29"/>
      <c r="AB129" s="29"/>
      <c r="AC129" s="29"/>
    </row>
    <row r="130" spans="26:29" x14ac:dyDescent="0.25">
      <c r="Z130" s="29"/>
      <c r="AA130" s="29"/>
      <c r="AB130" s="29"/>
      <c r="AC130" s="29"/>
    </row>
    <row r="131" spans="26:29" x14ac:dyDescent="0.25">
      <c r="Z131" s="29"/>
      <c r="AA131" s="29"/>
      <c r="AB131" s="29"/>
      <c r="AC131" s="29"/>
    </row>
    <row r="132" spans="26:29" x14ac:dyDescent="0.25">
      <c r="Z132" s="29"/>
      <c r="AA132" s="29"/>
      <c r="AB132" s="29"/>
      <c r="AC132" s="29"/>
    </row>
    <row r="133" spans="26:29" x14ac:dyDescent="0.25">
      <c r="Z133" s="29"/>
      <c r="AA133" s="29"/>
      <c r="AB133" s="29"/>
      <c r="AC133" s="29"/>
    </row>
  </sheetData>
  <sheetProtection algorithmName="SHA-512" hashValue="NG1wXp5/dAw4WtsuRo5QUZv3wwZxhQkR3f/+Mm7XWKC1LUNd9Vy59SGY5x1O6xES5Wv9lBrpr93EB43edyxycQ==" saltValue="OPY3PEDB8nOsgr/q7UJPkA==" spinCount="100000" sheet="1" objects="1" scenarios="1" selectLockedCells="1"/>
  <mergeCells count="152">
    <mergeCell ref="N2:P2"/>
    <mergeCell ref="AL31:AL33"/>
    <mergeCell ref="AM31:AM33"/>
    <mergeCell ref="AN31:AN33"/>
    <mergeCell ref="AO31:AO33"/>
    <mergeCell ref="AB24:AC24"/>
    <mergeCell ref="T25:U25"/>
    <mergeCell ref="V25:W25"/>
    <mergeCell ref="X25:Y25"/>
    <mergeCell ref="Z25:AA25"/>
    <mergeCell ref="AB25:AC25"/>
    <mergeCell ref="AB26:AC26"/>
    <mergeCell ref="T27:U27"/>
    <mergeCell ref="V27:W27"/>
    <mergeCell ref="X27:Y27"/>
    <mergeCell ref="Z27:AA27"/>
    <mergeCell ref="AB27:AC27"/>
    <mergeCell ref="R2:S2"/>
    <mergeCell ref="T2:U2"/>
    <mergeCell ref="V2:Z2"/>
    <mergeCell ref="X10:Z10"/>
    <mergeCell ref="T24:U24"/>
    <mergeCell ref="V24:W24"/>
    <mergeCell ref="X24:Y24"/>
    <mergeCell ref="Z24:AA24"/>
    <mergeCell ref="T26:U26"/>
    <mergeCell ref="V26:W26"/>
    <mergeCell ref="X26:Y26"/>
    <mergeCell ref="Z26:AA26"/>
    <mergeCell ref="W4:AB4"/>
    <mergeCell ref="U35:W35"/>
    <mergeCell ref="R41:AB42"/>
    <mergeCell ref="AC42:AE42"/>
    <mergeCell ref="AE4:AF4"/>
    <mergeCell ref="R44:S44"/>
    <mergeCell ref="Y44:AA44"/>
    <mergeCell ref="R45:S45"/>
    <mergeCell ref="T45:AE47"/>
    <mergeCell ref="T28:U28"/>
    <mergeCell ref="V28:W28"/>
    <mergeCell ref="X28:Y28"/>
    <mergeCell ref="Z28:AA28"/>
    <mergeCell ref="AB28:AC28"/>
    <mergeCell ref="T29:U29"/>
    <mergeCell ref="V29:W29"/>
    <mergeCell ref="X29:Y29"/>
    <mergeCell ref="Z29:AA29"/>
    <mergeCell ref="AB29:AC29"/>
    <mergeCell ref="M16:N16"/>
    <mergeCell ref="D17:L17"/>
    <mergeCell ref="D18:L18"/>
    <mergeCell ref="M18:N18"/>
    <mergeCell ref="C19:L19"/>
    <mergeCell ref="C20:L20"/>
    <mergeCell ref="M20:N20"/>
    <mergeCell ref="E7:G7"/>
    <mergeCell ref="E8:O8"/>
    <mergeCell ref="E9:G9"/>
    <mergeCell ref="E10:O11"/>
    <mergeCell ref="E12:P13"/>
    <mergeCell ref="E14:O15"/>
    <mergeCell ref="K26:L26"/>
    <mergeCell ref="M26:N26"/>
    <mergeCell ref="D27:L27"/>
    <mergeCell ref="F28:L28"/>
    <mergeCell ref="M28:N28"/>
    <mergeCell ref="C30:L30"/>
    <mergeCell ref="M30:N30"/>
    <mergeCell ref="H22:I22"/>
    <mergeCell ref="M22:N22"/>
    <mergeCell ref="B23:C23"/>
    <mergeCell ref="D23:K25"/>
    <mergeCell ref="M23:N23"/>
    <mergeCell ref="M24:N24"/>
    <mergeCell ref="M25:N25"/>
    <mergeCell ref="I33:J33"/>
    <mergeCell ref="K33:L33"/>
    <mergeCell ref="M33:N33"/>
    <mergeCell ref="O33:P33"/>
    <mergeCell ref="B34:H34"/>
    <mergeCell ref="I34:J34"/>
    <mergeCell ref="K34:L34"/>
    <mergeCell ref="M34:N34"/>
    <mergeCell ref="O34:P34"/>
    <mergeCell ref="B35:H35"/>
    <mergeCell ref="I35:J35"/>
    <mergeCell ref="K35:L35"/>
    <mergeCell ref="M35:N35"/>
    <mergeCell ref="O35:P35"/>
    <mergeCell ref="B36:H36"/>
    <mergeCell ref="I36:J36"/>
    <mergeCell ref="K36:L36"/>
    <mergeCell ref="M36:N36"/>
    <mergeCell ref="O36:P36"/>
    <mergeCell ref="B37:H37"/>
    <mergeCell ref="I37:J37"/>
    <mergeCell ref="K37:L37"/>
    <mergeCell ref="M37:N37"/>
    <mergeCell ref="O37:P37"/>
    <mergeCell ref="B38:H38"/>
    <mergeCell ref="I38:J38"/>
    <mergeCell ref="K38:L38"/>
    <mergeCell ref="M38:N38"/>
    <mergeCell ref="O38:P38"/>
    <mergeCell ref="AA51:AA52"/>
    <mergeCell ref="K41:L41"/>
    <mergeCell ref="M41:N41"/>
    <mergeCell ref="O41:P41"/>
    <mergeCell ref="B42:H42"/>
    <mergeCell ref="I42:J42"/>
    <mergeCell ref="N118:O118"/>
    <mergeCell ref="E5:G5"/>
    <mergeCell ref="M45:N45"/>
    <mergeCell ref="O45:P45"/>
    <mergeCell ref="A57:F57"/>
    <mergeCell ref="K42:L42"/>
    <mergeCell ref="M42:N42"/>
    <mergeCell ref="O42:P42"/>
    <mergeCell ref="B39:H39"/>
    <mergeCell ref="I39:J39"/>
    <mergeCell ref="K39:L39"/>
    <mergeCell ref="M39:N39"/>
    <mergeCell ref="O39:P39"/>
    <mergeCell ref="B40:H40"/>
    <mergeCell ref="I40:J40"/>
    <mergeCell ref="K40:L40"/>
    <mergeCell ref="M40:N40"/>
    <mergeCell ref="O40:P40"/>
    <mergeCell ref="AB51:AB52"/>
    <mergeCell ref="T57:AC58"/>
    <mergeCell ref="T59:AC60"/>
    <mergeCell ref="B31:P32"/>
    <mergeCell ref="B44:J46"/>
    <mergeCell ref="T61:AD63"/>
    <mergeCell ref="B48:P51"/>
    <mergeCell ref="K45:L45"/>
    <mergeCell ref="AU31:AU33"/>
    <mergeCell ref="AP31:AP33"/>
    <mergeCell ref="AQ31:AQ33"/>
    <mergeCell ref="B43:D43"/>
    <mergeCell ref="AR31:AR33"/>
    <mergeCell ref="AS31:AS33"/>
    <mergeCell ref="M56:O56"/>
    <mergeCell ref="AT31:AT33"/>
    <mergeCell ref="A56:F56"/>
    <mergeCell ref="M43:N43"/>
    <mergeCell ref="O43:P43"/>
    <mergeCell ref="K44:L44"/>
    <mergeCell ref="M44:N44"/>
    <mergeCell ref="O44:P44"/>
    <mergeCell ref="B41:H41"/>
    <mergeCell ref="I41:J41"/>
  </mergeCells>
  <dataValidations count="2">
    <dataValidation type="list" allowBlank="1" showInputMessage="1" showErrorMessage="1" sqref="E9:G9">
      <formula1>$S$11:$S$15</formula1>
    </dataValidation>
    <dataValidation type="list" allowBlank="1" showInputMessage="1" showErrorMessage="1" sqref="E8">
      <formula1>$S$6:$S$8</formula1>
    </dataValidation>
  </dataValidations>
  <pageMargins left="0.70866141732283472" right="0.19685039370078741" top="0.51181102362204722" bottom="0.39370078740157483" header="0.31496062992125984" footer="0.31496062992125984"/>
  <pageSetup paperSize="9" orientation="portrait" r:id="rId1"/>
  <headerFooter>
    <oddHeader>&amp;C&amp;"-,Fett"&amp;12Niedersächsisches Landesamt für Bezüge und Versorgung</oddHeader>
    <oddFooter>&amp;L&amp;8Vordr. N0162002 (12.2019)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E44"/>
  <sheetViews>
    <sheetView workbookViewId="0">
      <selection activeCell="F10" sqref="F10"/>
    </sheetView>
  </sheetViews>
  <sheetFormatPr baseColWidth="10" defaultRowHeight="12.75" x14ac:dyDescent="0.2"/>
  <cols>
    <col min="1" max="1" width="15.42578125" style="35" customWidth="1"/>
    <col min="2" max="2" width="21.140625" style="35" customWidth="1"/>
    <col min="3" max="3" width="11.42578125" style="34"/>
    <col min="4" max="4" width="18.7109375" style="35" customWidth="1"/>
    <col min="5" max="5" width="21.140625" style="35" customWidth="1"/>
    <col min="6" max="16384" width="11.42578125" style="34"/>
  </cols>
  <sheetData>
    <row r="1" spans="1:5" x14ac:dyDescent="0.2">
      <c r="A1" s="157" t="s">
        <v>80</v>
      </c>
      <c r="B1" s="157"/>
      <c r="D1" s="157" t="s">
        <v>79</v>
      </c>
      <c r="E1" s="157"/>
    </row>
    <row r="2" spans="1:5" x14ac:dyDescent="0.2">
      <c r="A2" s="38" t="s">
        <v>75</v>
      </c>
      <c r="B2" s="38" t="s">
        <v>73</v>
      </c>
      <c r="D2" s="38" t="s">
        <v>78</v>
      </c>
      <c r="E2" s="38" t="s">
        <v>73</v>
      </c>
    </row>
    <row r="3" spans="1:5" x14ac:dyDescent="0.2">
      <c r="A3" s="37">
        <v>14611</v>
      </c>
      <c r="B3" s="36">
        <v>0</v>
      </c>
      <c r="D3" s="37">
        <v>14611</v>
      </c>
      <c r="E3" s="36">
        <v>0</v>
      </c>
    </row>
    <row r="4" spans="1:5" x14ac:dyDescent="0.2">
      <c r="A4" s="37">
        <v>17168</v>
      </c>
      <c r="B4" s="36">
        <v>1</v>
      </c>
      <c r="D4" s="37">
        <v>18994</v>
      </c>
      <c r="E4" s="36">
        <v>1</v>
      </c>
    </row>
    <row r="5" spans="1:5" x14ac:dyDescent="0.2">
      <c r="A5" s="37">
        <v>17533</v>
      </c>
      <c r="B5" s="36">
        <v>2</v>
      </c>
      <c r="D5" s="37">
        <v>19025</v>
      </c>
      <c r="E5" s="36">
        <v>2</v>
      </c>
    </row>
    <row r="6" spans="1:5" x14ac:dyDescent="0.2">
      <c r="A6" s="37">
        <v>17899</v>
      </c>
      <c r="B6" s="36">
        <v>3</v>
      </c>
      <c r="D6" s="37">
        <v>19054</v>
      </c>
      <c r="E6" s="36">
        <v>3</v>
      </c>
    </row>
    <row r="7" spans="1:5" x14ac:dyDescent="0.2">
      <c r="A7" s="37">
        <v>18264</v>
      </c>
      <c r="B7" s="36">
        <v>4</v>
      </c>
      <c r="D7" s="37">
        <v>19085</v>
      </c>
      <c r="E7" s="36">
        <v>4</v>
      </c>
    </row>
    <row r="8" spans="1:5" x14ac:dyDescent="0.2">
      <c r="A8" s="37">
        <v>18629</v>
      </c>
      <c r="B8" s="36">
        <v>5</v>
      </c>
      <c r="D8" s="37">
        <v>19115</v>
      </c>
      <c r="E8" s="36">
        <v>5</v>
      </c>
    </row>
    <row r="9" spans="1:5" x14ac:dyDescent="0.2">
      <c r="A9" s="37">
        <v>18994</v>
      </c>
      <c r="B9" s="36">
        <v>6</v>
      </c>
      <c r="D9" s="37">
        <v>19146</v>
      </c>
      <c r="E9" s="36">
        <v>6</v>
      </c>
    </row>
    <row r="10" spans="1:5" x14ac:dyDescent="0.2">
      <c r="A10" s="37">
        <v>19360</v>
      </c>
      <c r="B10" s="36">
        <v>7</v>
      </c>
      <c r="D10" s="37">
        <v>19360</v>
      </c>
      <c r="E10" s="36">
        <v>7</v>
      </c>
    </row>
    <row r="11" spans="1:5" x14ac:dyDescent="0.2">
      <c r="A11" s="37">
        <v>19725</v>
      </c>
      <c r="B11" s="36">
        <v>8</v>
      </c>
      <c r="D11" s="37">
        <v>19725</v>
      </c>
      <c r="E11" s="36">
        <v>8</v>
      </c>
    </row>
    <row r="12" spans="1:5" x14ac:dyDescent="0.2">
      <c r="A12" s="37">
        <v>20090</v>
      </c>
      <c r="B12" s="36">
        <v>9</v>
      </c>
      <c r="D12" s="37">
        <v>20090</v>
      </c>
      <c r="E12" s="36">
        <v>9</v>
      </c>
    </row>
    <row r="13" spans="1:5" x14ac:dyDescent="0.2">
      <c r="A13" s="37">
        <v>20455</v>
      </c>
      <c r="B13" s="36">
        <v>10</v>
      </c>
      <c r="D13" s="37">
        <v>20455</v>
      </c>
      <c r="E13" s="36">
        <v>10</v>
      </c>
    </row>
    <row r="14" spans="1:5" x14ac:dyDescent="0.2">
      <c r="A14" s="37">
        <v>20821</v>
      </c>
      <c r="B14" s="36">
        <v>11</v>
      </c>
      <c r="D14" s="37">
        <v>20821</v>
      </c>
      <c r="E14" s="36">
        <v>11</v>
      </c>
    </row>
    <row r="15" spans="1:5" x14ac:dyDescent="0.2">
      <c r="A15" s="37">
        <v>21186</v>
      </c>
      <c r="B15" s="36">
        <v>12</v>
      </c>
      <c r="D15" s="37">
        <v>21186</v>
      </c>
      <c r="E15" s="36">
        <v>12</v>
      </c>
    </row>
    <row r="16" spans="1:5" x14ac:dyDescent="0.2">
      <c r="A16" s="37">
        <v>21551</v>
      </c>
      <c r="B16" s="36">
        <v>14</v>
      </c>
      <c r="D16" s="37">
        <v>21551</v>
      </c>
      <c r="E16" s="36">
        <v>14</v>
      </c>
    </row>
    <row r="17" spans="1:5" x14ac:dyDescent="0.2">
      <c r="A17" s="37">
        <v>21916</v>
      </c>
      <c r="B17" s="36">
        <v>16</v>
      </c>
      <c r="D17" s="37">
        <v>21916</v>
      </c>
      <c r="E17" s="36">
        <v>16</v>
      </c>
    </row>
    <row r="18" spans="1:5" x14ac:dyDescent="0.2">
      <c r="A18" s="37">
        <v>22282</v>
      </c>
      <c r="B18" s="36">
        <v>18</v>
      </c>
      <c r="D18" s="37">
        <v>22282</v>
      </c>
      <c r="E18" s="36">
        <v>18</v>
      </c>
    </row>
    <row r="19" spans="1:5" x14ac:dyDescent="0.2">
      <c r="A19" s="37">
        <v>22647</v>
      </c>
      <c r="B19" s="36">
        <v>20</v>
      </c>
      <c r="D19" s="37">
        <v>22647</v>
      </c>
      <c r="E19" s="36">
        <v>20</v>
      </c>
    </row>
    <row r="20" spans="1:5" x14ac:dyDescent="0.2">
      <c r="A20" s="37">
        <v>23012</v>
      </c>
      <c r="B20" s="36">
        <v>22</v>
      </c>
      <c r="D20" s="37">
        <v>23012</v>
      </c>
      <c r="E20" s="36">
        <v>22</v>
      </c>
    </row>
    <row r="21" spans="1:5" x14ac:dyDescent="0.2">
      <c r="A21" s="37">
        <v>23377</v>
      </c>
      <c r="B21" s="36">
        <v>24</v>
      </c>
      <c r="D21" s="37">
        <v>23377</v>
      </c>
      <c r="E21" s="36">
        <v>24</v>
      </c>
    </row>
    <row r="24" spans="1:5" x14ac:dyDescent="0.2">
      <c r="A24" s="157" t="s">
        <v>77</v>
      </c>
      <c r="B24" s="157"/>
      <c r="D24" s="157" t="s">
        <v>76</v>
      </c>
      <c r="E24" s="157"/>
    </row>
    <row r="25" spans="1:5" x14ac:dyDescent="0.2">
      <c r="A25" s="38" t="s">
        <v>75</v>
      </c>
      <c r="B25" s="38" t="s">
        <v>73</v>
      </c>
      <c r="D25" s="38" t="s">
        <v>74</v>
      </c>
      <c r="E25" s="38" t="s">
        <v>73</v>
      </c>
    </row>
    <row r="26" spans="1:5" x14ac:dyDescent="0.2">
      <c r="A26" s="37">
        <v>14611</v>
      </c>
      <c r="B26" s="36">
        <v>0</v>
      </c>
      <c r="D26" s="37">
        <v>39448</v>
      </c>
      <c r="E26" s="36">
        <v>0</v>
      </c>
    </row>
    <row r="27" spans="1:5" x14ac:dyDescent="0.2">
      <c r="A27" s="37">
        <v>17899</v>
      </c>
      <c r="B27" s="36">
        <v>1</v>
      </c>
      <c r="D27" s="37">
        <v>40910</v>
      </c>
      <c r="E27" s="36">
        <v>1</v>
      </c>
    </row>
    <row r="28" spans="1:5" x14ac:dyDescent="0.2">
      <c r="A28" s="37">
        <v>17930</v>
      </c>
      <c r="B28" s="36">
        <v>2</v>
      </c>
      <c r="D28" s="37">
        <v>40941</v>
      </c>
      <c r="E28" s="36">
        <v>2</v>
      </c>
    </row>
    <row r="29" spans="1:5" x14ac:dyDescent="0.2">
      <c r="A29" s="37">
        <v>17958</v>
      </c>
      <c r="B29" s="36">
        <v>3</v>
      </c>
      <c r="D29" s="37">
        <v>40970</v>
      </c>
      <c r="E29" s="36">
        <v>3</v>
      </c>
    </row>
    <row r="30" spans="1:5" x14ac:dyDescent="0.2">
      <c r="D30" s="37">
        <v>41001</v>
      </c>
      <c r="E30" s="36">
        <v>4</v>
      </c>
    </row>
    <row r="31" spans="1:5" x14ac:dyDescent="0.2">
      <c r="D31" s="37">
        <v>41031</v>
      </c>
      <c r="E31" s="36">
        <v>5</v>
      </c>
    </row>
    <row r="32" spans="1:5" x14ac:dyDescent="0.2">
      <c r="D32" s="37">
        <v>41062</v>
      </c>
      <c r="E32" s="36">
        <v>6</v>
      </c>
    </row>
    <row r="33" spans="4:5" x14ac:dyDescent="0.2">
      <c r="D33" s="37">
        <v>41276</v>
      </c>
      <c r="E33" s="36">
        <v>7</v>
      </c>
    </row>
    <row r="34" spans="4:5" x14ac:dyDescent="0.2">
      <c r="D34" s="37">
        <v>41641</v>
      </c>
      <c r="E34" s="36">
        <v>8</v>
      </c>
    </row>
    <row r="35" spans="4:5" x14ac:dyDescent="0.2">
      <c r="D35" s="37">
        <v>42006</v>
      </c>
      <c r="E35" s="36">
        <v>9</v>
      </c>
    </row>
    <row r="36" spans="4:5" x14ac:dyDescent="0.2">
      <c r="D36" s="37">
        <v>42371</v>
      </c>
      <c r="E36" s="36">
        <v>10</v>
      </c>
    </row>
    <row r="37" spans="4:5" x14ac:dyDescent="0.2">
      <c r="D37" s="37">
        <v>42737</v>
      </c>
      <c r="E37" s="36">
        <v>11</v>
      </c>
    </row>
    <row r="38" spans="4:5" x14ac:dyDescent="0.2">
      <c r="D38" s="37">
        <v>43102</v>
      </c>
      <c r="E38" s="36">
        <v>12</v>
      </c>
    </row>
    <row r="39" spans="4:5" x14ac:dyDescent="0.2">
      <c r="D39" s="37">
        <v>43467</v>
      </c>
      <c r="E39" s="36">
        <v>14</v>
      </c>
    </row>
    <row r="40" spans="4:5" x14ac:dyDescent="0.2">
      <c r="D40" s="37">
        <v>43832</v>
      </c>
      <c r="E40" s="36">
        <v>16</v>
      </c>
    </row>
    <row r="41" spans="4:5" x14ac:dyDescent="0.2">
      <c r="D41" s="37">
        <v>44198</v>
      </c>
      <c r="E41" s="36">
        <v>18</v>
      </c>
    </row>
    <row r="42" spans="4:5" x14ac:dyDescent="0.2">
      <c r="D42" s="37">
        <v>44563</v>
      </c>
      <c r="E42" s="36">
        <v>20</v>
      </c>
    </row>
    <row r="43" spans="4:5" x14ac:dyDescent="0.2">
      <c r="D43" s="37">
        <v>44928</v>
      </c>
      <c r="E43" s="36">
        <v>22</v>
      </c>
    </row>
    <row r="44" spans="4:5" x14ac:dyDescent="0.2">
      <c r="D44" s="37">
        <v>45293</v>
      </c>
      <c r="E44" s="36">
        <v>24</v>
      </c>
    </row>
  </sheetData>
  <sheetProtection algorithmName="SHA-512" hashValue="f+ir3xDMXORVSIoE9ONUFFHB84PysFCuXa1hS7HVKpo5x0Lx0jlsllV0+W3FRcO2YEWF4foehC74e1rq8ez3JA==" saltValue="uTv9h3QK58NDE+rjhq6RHQ==" spinCount="100000" sheet="1" objects="1" scenarios="1" selectLockedCells="1" selectUnlockedCells="1"/>
  <mergeCells count="4">
    <mergeCell ref="A1:B1"/>
    <mergeCell ref="D1:E1"/>
    <mergeCell ref="A24:B24"/>
    <mergeCell ref="D24:E24"/>
  </mergeCell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Berechnung</vt:lpstr>
      <vt:lpstr>Übergangstabellen</vt:lpstr>
      <vt:lpstr>Berechnung!Druckbereich</vt:lpstr>
    </vt:vector>
  </TitlesOfParts>
  <Company>OFD-LBV Niedersachsen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Gümbel, Raimund (NLBV)</dc:creator>
  <cp:lastModifiedBy>Gümbel, Raimund (NLBV)</cp:lastModifiedBy>
  <cp:lastPrinted>2019-12-11T13:33:17Z</cp:lastPrinted>
  <dcterms:created xsi:type="dcterms:W3CDTF">2019-11-22T12:23:39Z</dcterms:created>
  <dcterms:modified xsi:type="dcterms:W3CDTF">2019-12-11T15:21:01Z</dcterms:modified>
</cp:coreProperties>
</file>