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MA-Vordrucke temporär\"/>
    </mc:Choice>
  </mc:AlternateContent>
  <xr:revisionPtr revIDLastSave="0" documentId="8_{8B2916AB-229C-483F-AC94-CEB5351416F7}" xr6:coauthVersionLast="36" xr6:coauthVersionMax="36" xr10:uidLastSave="{00000000-0000-0000-0000-000000000000}"/>
  <bookViews>
    <workbookView xWindow="32760" yWindow="32760" windowWidth="13245" windowHeight="9360" xr2:uid="{00000000-000D-0000-FFFF-FFFF00000000}"/>
  </bookViews>
  <sheets>
    <sheet name="Hhbel volle €" sheetId="4" r:id="rId1"/>
    <sheet name="Jahressonderzahlung" sheetId="5" r:id="rId2"/>
    <sheet name="Werte" sheetId="2" r:id="rId3"/>
    <sheet name="Hinzurechnungsbetrag VBL" sheetId="3" state="hidden" r:id="rId4"/>
  </sheets>
  <definedNames>
    <definedName name="AG_Umlage">'Hinzurechnungsbetrag VBL'!#REF!</definedName>
    <definedName name="beitragspflichtig">'Hinzurechnungsbetrag VBL'!#REF!</definedName>
    <definedName name="_xlnm.Print_Area" localSheetId="0">'Hhbel volle €'!$A$1:$D$22</definedName>
    <definedName name="EGU">'Hinzurechnungsbetrag VBL'!$E$5</definedName>
    <definedName name="HhbelGfB">Werte!$D$2</definedName>
    <definedName name="HhbelVPfl">Werte!$D$3</definedName>
    <definedName name="JSZ">Werte!$D$9</definedName>
    <definedName name="Pauschalsteuer">'Hinzurechnungsbetrag VBL'!#REF!</definedName>
    <definedName name="PauschoKK">Werte!$D$5</definedName>
    <definedName name="StfrAnteil">'Hinzurechnungsbetrag VBL'!#REF!</definedName>
    <definedName name="Übungsleiterfreibetrag">Werte!$D$7</definedName>
    <definedName name="Umlage">'Hinzurechnungsbetrag VBL'!#REF!</definedName>
    <definedName name="ZV_Entgelt">'Hinzurechnungsbetrag VBL'!#REF!</definedName>
  </definedNames>
  <calcPr calcId="191029"/>
</workbook>
</file>

<file path=xl/calcChain.xml><?xml version="1.0" encoding="utf-8"?>
<calcChain xmlns="http://schemas.openxmlformats.org/spreadsheetml/2006/main">
  <c r="D28" i="3" l="1"/>
  <c r="D13" i="3"/>
  <c r="D9" i="3"/>
  <c r="D8" i="3"/>
  <c r="D7" i="3"/>
  <c r="B6" i="4" l="1"/>
  <c r="B11" i="4" s="1"/>
  <c r="D5" i="3" l="1"/>
  <c r="B21" i="4"/>
  <c r="B22" i="4"/>
  <c r="D31" i="3" l="1"/>
  <c r="D12" i="3"/>
  <c r="D19" i="3"/>
  <c r="D14" i="3" l="1"/>
  <c r="D20" i="3" s="1"/>
  <c r="D21" i="3" s="1"/>
  <c r="D23" i="3" l="1"/>
  <c r="D29" i="3" s="1"/>
  <c r="D34" i="3" s="1"/>
  <c r="D16" i="3"/>
  <c r="D32" i="3" s="1"/>
  <c r="D25" i="3" l="1"/>
  <c r="D33" i="3" s="1"/>
  <c r="D36" i="3" s="1"/>
  <c r="D13" i="2" l="1"/>
  <c r="B17" i="4" s="1"/>
  <c r="D38" i="3"/>
  <c r="D6" i="4"/>
  <c r="B14" i="4" l="1"/>
  <c r="B16" i="4"/>
  <c r="B10" i="4"/>
  <c r="D11" i="2"/>
  <c r="D13" i="4" s="1"/>
  <c r="B13" i="4"/>
  <c r="D10" i="4" l="1"/>
  <c r="D14" i="4"/>
  <c r="D11" i="4"/>
  <c r="D16" i="4"/>
  <c r="D17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Raabe, Fred-Moritz</author>
  </authors>
  <commentList>
    <comment ref="A1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KV- und RV-Pauschalbeiträge für geringfügig entlohnte Minijobs (vom AG zu leisten)!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KV- und RV-Pauschalbeiträge für geringfügig entlohnte Minijobs (vom AG zu leisten)!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5" authorId="0" shapeId="0" xr:uid="{00000000-0006-0000-0000-000003000000}">
      <text>
        <r>
          <rPr>
            <b/>
            <u/>
            <sz val="9"/>
            <color indexed="81"/>
            <rFont val="Tahoma"/>
            <family val="2"/>
          </rPr>
          <t xml:space="preserve">Ausnahmefälle: </t>
        </r>
        <r>
          <rPr>
            <b/>
            <sz val="9"/>
            <color indexed="81"/>
            <rFont val="Tahoma"/>
            <family val="2"/>
          </rPr>
          <t xml:space="preserve">
Bei in der Regel privat krankenversicherten geringfügig entlohnten Minijobbern, die nicht gesetzlich krankenversichert sind (auch nicht gesetzlich familienversichert), sind </t>
        </r>
        <r>
          <rPr>
            <b/>
            <u/>
            <sz val="9"/>
            <color indexed="81"/>
            <rFont val="Tahoma"/>
            <family val="2"/>
          </rPr>
          <t>keine</t>
        </r>
        <r>
          <rPr>
            <b/>
            <sz val="9"/>
            <color indexed="81"/>
            <rFont val="Tahoma"/>
            <family val="2"/>
          </rPr>
          <t xml:space="preserve"> KV-Pauschal-beiträge vom AG zu entrichten (n u r </t>
        </r>
        <r>
          <rPr>
            <b/>
            <u/>
            <sz val="9"/>
            <color indexed="81"/>
            <rFont val="Tahoma"/>
            <family val="2"/>
          </rPr>
          <t>RV</t>
        </r>
        <r>
          <rPr>
            <b/>
            <sz val="9"/>
            <color indexed="81"/>
            <rFont val="Tahoma"/>
            <family val="2"/>
          </rPr>
          <t>-Pauschalbeiträge)!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Steckmann, Axel (NLBV)</author>
    <author>FRaabe</author>
  </authors>
  <commentList>
    <comment ref="C4" authorId="0" shapeId="0" xr:uid="{99416F2C-1557-4311-B7CA-5419B67C7DDF}">
      <text>
        <r>
          <rPr>
            <b/>
            <sz val="9"/>
            <color indexed="81"/>
            <rFont val="Segoe UI"/>
            <charset val="1"/>
          </rPr>
          <t>Bitte den steuerrechtlichen Höchstbetrag beachten!</t>
        </r>
      </text>
    </comment>
    <comment ref="C28" authorId="1" shapeId="0" xr:uid="{00000000-0006-0000-0300-000001000000}">
      <text>
        <r>
          <rPr>
            <b/>
            <i/>
            <u/>
            <sz val="11"/>
            <color indexed="81"/>
            <rFont val="Tahoma"/>
            <family val="2"/>
          </rPr>
          <t>Berechnung des Aus-
gangsbetrags:</t>
        </r>
        <r>
          <rPr>
            <b/>
            <sz val="10"/>
            <color indexed="81"/>
            <rFont val="Tahoma"/>
            <family val="2"/>
          </rPr>
          <t xml:space="preserve">
Mit nur 2,5 % Hinzurechnung zu  berücksichtigender VBL-Beitrag im Sinne von § 1 Abs. 1 Satz 3 SvEV </t>
        </r>
        <r>
          <rPr>
            <b/>
            <u/>
            <sz val="10"/>
            <color indexed="81"/>
            <rFont val="Tahoma"/>
            <family val="2"/>
          </rPr>
          <t>aus Zeile 24</t>
        </r>
        <r>
          <rPr>
            <b/>
            <sz val="10"/>
            <color indexed="81"/>
            <rFont val="Tahoma"/>
            <family val="2"/>
          </rPr>
          <t xml:space="preserve"> (</t>
        </r>
        <r>
          <rPr>
            <b/>
            <sz val="10"/>
            <color indexed="10"/>
            <rFont val="Tahoma"/>
            <family val="2"/>
          </rPr>
          <t xml:space="preserve">max. </t>
        </r>
        <r>
          <rPr>
            <b/>
            <sz val="10"/>
            <color indexed="81"/>
            <rFont val="Tahoma"/>
            <family val="2"/>
          </rPr>
          <t xml:space="preserve">100,00 Euro*) : 6,45 x 100 ergibt den entsprechen-den max. Entgeltbetrag; </t>
        </r>
        <r>
          <rPr>
            <b/>
            <u/>
            <sz val="10"/>
            <color indexed="81"/>
            <rFont val="Tahoma"/>
            <family val="2"/>
          </rPr>
          <t>dieser kann auch unter 1550,39 Euro liegen</t>
        </r>
        <r>
          <rPr>
            <b/>
            <sz val="10"/>
            <color indexed="81"/>
            <rFont val="Tahoma"/>
            <family val="2"/>
          </rPr>
          <t xml:space="preserve">! 
* 100 Euro = </t>
        </r>
        <r>
          <rPr>
            <b/>
            <sz val="10"/>
            <color indexed="10"/>
            <rFont val="Tahoma"/>
            <family val="2"/>
          </rPr>
          <t>Höchstbetrag</t>
        </r>
        <r>
          <rPr>
            <b/>
            <sz val="10"/>
            <color indexed="81"/>
            <rFont val="Tahoma"/>
            <family val="2"/>
          </rPr>
          <t>!</t>
        </r>
      </text>
    </comment>
    <comment ref="D29" authorId="1" shapeId="0" xr:uid="{00000000-0006-0000-0300-000002000000}">
      <text>
        <r>
          <rPr>
            <b/>
            <sz val="12"/>
            <color indexed="81"/>
            <rFont val="Tahoma"/>
            <family val="2"/>
          </rPr>
          <t xml:space="preserve">Ergebnis (Differenz) = </t>
        </r>
        <r>
          <rPr>
            <sz val="12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 xml:space="preserve">'Versichertenanteil' </t>
        </r>
        <r>
          <rPr>
            <sz val="12"/>
            <color indexed="81"/>
            <rFont val="Tahoma"/>
            <family val="2"/>
          </rPr>
          <t xml:space="preserve">(vgl. </t>
        </r>
        <r>
          <rPr>
            <b/>
            <sz val="12"/>
            <color indexed="10"/>
            <rFont val="Tahoma"/>
            <family val="2"/>
          </rPr>
          <t>Dialog 12b</t>
        </r>
        <r>
          <rPr>
            <sz val="12"/>
            <color indexed="81"/>
            <rFont val="Tahoma"/>
            <family val="2"/>
          </rPr>
          <t>)</t>
        </r>
        <r>
          <rPr>
            <b/>
            <sz val="12"/>
            <color indexed="81"/>
            <rFont val="Tahoma"/>
            <family val="2"/>
          </rPr>
          <t>!</t>
        </r>
      </text>
    </comment>
    <comment ref="D32" authorId="1" shapeId="0" xr:uid="{00000000-0006-0000-0300-000003000000}">
      <text>
        <r>
          <rPr>
            <b/>
            <sz val="12"/>
            <color indexed="81"/>
            <rFont val="Tahoma"/>
            <family val="2"/>
          </rPr>
          <t xml:space="preserve">'Versteuerung (individuell)' - vgl. </t>
        </r>
        <r>
          <rPr>
            <b/>
            <sz val="12"/>
            <color indexed="10"/>
            <rFont val="Tahoma"/>
            <family val="2"/>
          </rPr>
          <t>Dialog 12b</t>
        </r>
        <r>
          <rPr>
            <b/>
            <sz val="12"/>
            <color indexed="81"/>
            <rFont val="Tahoma"/>
            <family val="2"/>
          </rPr>
          <t>!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D33" authorId="1" shapeId="0" xr:uid="{00000000-0006-0000-0300-000004000000}">
      <text>
        <r>
          <rPr>
            <b/>
            <sz val="12"/>
            <color indexed="81"/>
            <rFont val="Tahoma"/>
            <family val="2"/>
          </rPr>
          <t xml:space="preserve">'Hinzurechnungsbetrag' - vgl. </t>
        </r>
        <r>
          <rPr>
            <b/>
            <sz val="12"/>
            <color indexed="10"/>
            <rFont val="Tahoma"/>
            <family val="2"/>
          </rPr>
          <t>Dialog 12a</t>
        </r>
        <r>
          <rPr>
            <b/>
            <sz val="12"/>
            <color indexed="81"/>
            <rFont val="Tahoma"/>
            <family val="2"/>
          </rPr>
          <t xml:space="preserve">! 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D34" authorId="1" shapeId="0" xr:uid="{00000000-0006-0000-0300-000005000000}">
      <text>
        <r>
          <rPr>
            <b/>
            <sz val="12"/>
            <color indexed="81"/>
            <rFont val="Tahoma"/>
            <family val="2"/>
          </rPr>
          <t xml:space="preserve">'Versichertenanteil' (vgl. </t>
        </r>
        <r>
          <rPr>
            <b/>
            <sz val="12"/>
            <color indexed="10"/>
            <rFont val="Tahoma"/>
            <family val="2"/>
          </rPr>
          <t>Dialog 12b</t>
        </r>
        <r>
          <rPr>
            <b/>
            <sz val="12"/>
            <color indexed="81"/>
            <rFont val="Tahoma"/>
            <family val="2"/>
          </rPr>
          <t>)!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<sst xmlns="http://schemas.openxmlformats.org/spreadsheetml/2006/main" count="68" uniqueCount="64">
  <si>
    <t>Tabellenentgelt Vollzeit</t>
  </si>
  <si>
    <t>volle SV-Pflicht</t>
  </si>
  <si>
    <t>ohne JSZ</t>
  </si>
  <si>
    <t>Haushaltsbelastung geringf.</t>
  </si>
  <si>
    <t>Haushaltsbelastung vers.pfl.</t>
  </si>
  <si>
    <t>Pauschalen ohne GKV</t>
  </si>
  <si>
    <t>Übungsleiterfreibetrag</t>
  </si>
  <si>
    <t>Bitte die Daten in den gelb gekennzeichneten Feldern eintragen.</t>
  </si>
  <si>
    <t>EG, Stufe</t>
  </si>
  <si>
    <t>mit 1/12 JSZ</t>
  </si>
  <si>
    <t>1/12 JSZ</t>
  </si>
  <si>
    <t>ohne EGU</t>
  </si>
  <si>
    <t>Grundlagen</t>
  </si>
  <si>
    <t>ZV-(VBL-)pflichtiges Entgelt</t>
  </si>
  <si>
    <t>AG-Anteil</t>
  </si>
  <si>
    <t>AN-Anteil</t>
  </si>
  <si>
    <t>Ermittlung eines von vornherein steuer- und beitragspflichtigen Anteils:</t>
  </si>
  <si>
    <t>Umlage AG-Anteil</t>
  </si>
  <si>
    <t>./. Steuerfreier Anteil nach § 3 Nr. 56 EStG</t>
  </si>
  <si>
    <t>./. Pauschal zu versteuernder Anteil</t>
  </si>
  <si>
    <t>indiv. steuerpfl u. beitragspfl. Anteil</t>
  </si>
  <si>
    <t xml:space="preserve">Ermittlung des beitragspfl. Anteils der Umlage nach § 1 Abs.1 S. 4 i. V. mit Abs. 1 S. 3 und Abs. 1 S. 1 Nr. 4a SvEV </t>
  </si>
  <si>
    <t>Steuerfreier Anteil nach § 3 Nr. 56 EStG</t>
  </si>
  <si>
    <t>zuz. Pauschal zu versteuernder Anteil</t>
  </si>
  <si>
    <t>Zwischensumme</t>
  </si>
  <si>
    <t>zu berücksichtigender Betrag nach § 1 Abs. 1 Satz 3 SvEV</t>
  </si>
  <si>
    <t>Beitragspflichtige Einnahme nach § 1 Abs. 1 Satz 4 SvEV</t>
  </si>
  <si>
    <t>Ermittlung des beitragspflichtigen Hinzurechnungsbetrags § 1 Abs. 1 S. 3 SvEV</t>
  </si>
  <si>
    <t>./.                                                                        13,30 €</t>
  </si>
  <si>
    <t>Beitragspflichtiges Arbeitsentgelt insgesamt</t>
  </si>
  <si>
    <t>individuell steuer- und beitragspflichtiger Anteil</t>
  </si>
  <si>
    <t>Anteil, der d. Grenzbetrag nach § 1 Abs. 1 S. 4 SvEV übersteigt</t>
  </si>
  <si>
    <t>Hinzurechnungsbetrag nach § 1 Abs. 1 S. 3 SvEV</t>
  </si>
  <si>
    <t xml:space="preserve">Hinzurechnungsbetrag insgesamt </t>
  </si>
  <si>
    <t>Sozialversicherungspflichtiges Entgelt</t>
  </si>
  <si>
    <t>Hinzurechnungsbetrag</t>
  </si>
  <si>
    <t>Entgelt + JSZ+ Hinzurechnung</t>
  </si>
  <si>
    <t>geringfügig entlohnt mit SV-Pauschalen</t>
  </si>
  <si>
    <t>mit Übungsleiterfreibetrag (ÜL-FB)</t>
  </si>
  <si>
    <t>ohne Übungsleiterfreibetrag (ÜL-FB)</t>
  </si>
  <si>
    <t>geringfügig entlohnt ohne ÜL-FB</t>
  </si>
  <si>
    <t>geringfügig entlohnt mit ÜL-FB</t>
  </si>
  <si>
    <t>geringfügig entlohnt - nur RV- , keine KV-Pauschalen</t>
  </si>
  <si>
    <r>
      <t xml:space="preserve">Durchschnitt Haushaltsbelastung   </t>
    </r>
    <r>
      <rPr>
        <b/>
        <u/>
        <sz val="10"/>
        <rFont val="Arial"/>
        <family val="2"/>
      </rPr>
      <t>m o n a t l i c h</t>
    </r>
  </si>
  <si>
    <t>Brutto (monatlich)</t>
  </si>
  <si>
    <r>
      <t xml:space="preserve">Brutto </t>
    </r>
    <r>
      <rPr>
        <b/>
        <u/>
        <sz val="10"/>
        <rFont val="Arial"/>
        <family val="2"/>
      </rPr>
      <t>mit</t>
    </r>
    <r>
      <rPr>
        <b/>
        <sz val="10"/>
        <rFont val="Arial"/>
        <family val="2"/>
      </rPr>
      <t xml:space="preserve"> (einschl.) 1/12 Jahressonderzahlung (JSZ) </t>
    </r>
  </si>
  <si>
    <r>
      <t xml:space="preserve">Haushaltsbelastung für </t>
    </r>
    <r>
      <rPr>
        <b/>
        <u/>
        <sz val="10"/>
        <rFont val="Arial"/>
        <family val="2"/>
      </rPr>
      <t>volle</t>
    </r>
    <r>
      <rPr>
        <b/>
        <sz val="10"/>
        <rFont val="Arial"/>
        <family val="2"/>
      </rPr>
      <t xml:space="preserve"> Jahressonderzahlung (12/12); nur im November</t>
    </r>
    <r>
      <rPr>
        <sz val="10"/>
        <rFont val="Arial"/>
        <family val="2"/>
      </rPr>
      <t xml:space="preserve"> zur laufenden Haushaltsbelastung </t>
    </r>
    <r>
      <rPr>
        <u/>
        <sz val="10"/>
        <rFont val="Arial"/>
        <family val="2"/>
      </rPr>
      <t>ohne</t>
    </r>
    <r>
      <rPr>
        <sz val="10"/>
        <rFont val="Arial"/>
        <family val="2"/>
      </rPr>
      <t xml:space="preserve"> JSZ addieren, wenn Beschäftigung am 01.12. des Jahres und seit Januar durchgehend besteht. </t>
    </r>
  </si>
  <si>
    <t>Jahressonderzahlung</t>
  </si>
  <si>
    <t>Entgeltgruppe</t>
  </si>
  <si>
    <t>S 2 und S 3</t>
  </si>
  <si>
    <t>S 4 bis S 8b</t>
  </si>
  <si>
    <t>S 9 bis S 17</t>
  </si>
  <si>
    <t>S 18</t>
  </si>
  <si>
    <t>S 4 / S 8a / S 8b</t>
  </si>
  <si>
    <t>wöchentl. Arbeitszeit</t>
  </si>
  <si>
    <t xml:space="preserve"> (1/12 x 88,14% x 100)</t>
  </si>
  <si>
    <t>2021-2023</t>
  </si>
  <si>
    <t>Hilfestellung für überschlagsweise Berechnung der Haushaltsbelastung im Jahr 2023</t>
  </si>
  <si>
    <t>Entgelttabelle SuE - Anlage G zum TV-L</t>
  </si>
  <si>
    <r>
      <t>HINWEIS: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Diese Tabelle soll nur eine Hilfestellung zur Budgetberechnung darstellen. </t>
    </r>
    <r>
      <rPr>
        <sz val="10"/>
        <rFont val="Arial"/>
      </rPr>
      <t xml:space="preserve">Die unten aufgeführten Ergebnisse sind Durchschnittswerte aufgrund der erfassten Beträge. Ob tatsächlich eine geringfügig entlohnte Tätigkeit vorliegt oder der Übungsleiterfreibetrag (ÜL-FB) in der angegebenen Höhe zu berücksichtigen ist, kann nur im Einzelfall genau beurteilt werden.   </t>
    </r>
    <r>
      <rPr>
        <b/>
        <sz val="10"/>
        <rFont val="Arial"/>
        <family val="2"/>
      </rPr>
      <t>Faustregel:</t>
    </r>
    <r>
      <rPr>
        <sz val="10"/>
        <rFont val="Arial"/>
      </rPr>
      <t xml:space="preserve"> Bei einem mtl. "</t>
    </r>
    <r>
      <rPr>
        <u/>
        <sz val="10"/>
        <rFont val="Arial"/>
        <family val="2"/>
      </rPr>
      <t>SV-Brutto"</t>
    </r>
    <r>
      <rPr>
        <sz val="10"/>
        <rFont val="Arial"/>
      </rPr>
      <t xml:space="preserve"> (= Brutto -  ggf. mit 1/12 JSZ - aus Zeile </t>
    </r>
    <r>
      <rPr>
        <b/>
        <sz val="10"/>
        <rFont val="Arial"/>
        <family val="2"/>
      </rPr>
      <t>6</t>
    </r>
    <r>
      <rPr>
        <sz val="10"/>
        <rFont val="Arial"/>
      </rPr>
      <t xml:space="preserve"> (Wert aus B6 oder D6) - </t>
    </r>
    <r>
      <rPr>
        <b/>
        <sz val="10"/>
        <rFont val="Arial"/>
        <family val="2"/>
      </rPr>
      <t>ggf. abzüglich mtl. zustehender ÜL-FB</t>
    </r>
    <r>
      <rPr>
        <sz val="10"/>
        <rFont val="Arial"/>
      </rPr>
      <t xml:space="preserve">) von maximal 520 Euro mtl. kann - </t>
    </r>
    <r>
      <rPr>
        <b/>
        <sz val="10"/>
        <rFont val="Arial"/>
        <family val="2"/>
      </rPr>
      <t>annähernd</t>
    </r>
    <r>
      <rPr>
        <sz val="10"/>
        <rFont val="Arial"/>
      </rPr>
      <t xml:space="preserve"> (schätzungsweise) - von einem Minijob ausgegangen werden.</t>
    </r>
  </si>
  <si>
    <t>Entgeltumwandlung (max. steuerrechtlicher Höchstbetrag - § 3 Nr. 63 EStG)</t>
  </si>
  <si>
    <t>Umlage (insgesamt 7,30%)</t>
  </si>
  <si>
    <t>SV-Pflicht für ZV (VBL-West) für 2023                                                                        gem. SV-Entgeltverordnung (SvEV) - Standard: Verteilmodell</t>
  </si>
  <si>
    <t xml:space="preserve">Höchstbetrag 100:5,49x100) = 1821,49€x2,5 v.H.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</si>
</sst>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164" formatCode="#,##0.00\ &quot;€&quot;"/>
    <numFmt numFmtId="165" formatCode="0.000%"/>
  </numFmts>
  <fonts count="26" x14ac:knownFonts="1">
    <font>
      <sz val="10"/>
      <name val="Arial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u/>
      <sz val="10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u/>
      <sz val="11"/>
      <color indexed="81"/>
      <name val="Tahoma"/>
      <family val="2"/>
    </font>
    <font>
      <b/>
      <sz val="10"/>
      <color indexed="81"/>
      <name val="Tahoma"/>
      <family val="2"/>
    </font>
    <font>
      <b/>
      <u/>
      <sz val="10"/>
      <color indexed="81"/>
      <name val="Tahoma"/>
      <family val="2"/>
    </font>
    <font>
      <b/>
      <sz val="10"/>
      <color indexed="10"/>
      <name val="Tahoma"/>
      <family val="2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b/>
      <sz val="12"/>
      <color indexed="10"/>
      <name val="Tahoma"/>
      <family val="2"/>
    </font>
    <font>
      <sz val="10"/>
      <color indexed="81"/>
      <name val="Tahoma"/>
      <family val="2"/>
    </font>
    <font>
      <sz val="10"/>
      <name val="Arial"/>
      <family val="2"/>
    </font>
    <font>
      <u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9"/>
      <color indexed="81"/>
      <name val="Tahoma"/>
      <family val="2"/>
    </font>
    <font>
      <b/>
      <sz val="9"/>
      <color indexed="81"/>
      <name val="Segoe UI"/>
      <charset val="1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86">
    <xf numFmtId="0" fontId="0" fillId="0" borderId="0" xfId="0"/>
    <xf numFmtId="0" fontId="2" fillId="0" borderId="0" xfId="0" applyFont="1"/>
    <xf numFmtId="164" fontId="0" fillId="2" borderId="1" xfId="0" applyNumberFormat="1" applyFill="1" applyBorder="1" applyProtection="1">
      <protection locked="0"/>
    </xf>
    <xf numFmtId="164" fontId="4" fillId="0" borderId="0" xfId="0" applyNumberFormat="1" applyFont="1" applyAlignment="1">
      <alignment wrapText="1" shrinkToFit="1"/>
    </xf>
    <xf numFmtId="0" fontId="0" fillId="2" borderId="1" xfId="0" applyNumberFormat="1" applyFill="1" applyBorder="1" applyProtection="1">
      <protection locked="0"/>
    </xf>
    <xf numFmtId="0" fontId="0" fillId="0" borderId="0" xfId="0" applyProtection="1"/>
    <xf numFmtId="0" fontId="4" fillId="3" borderId="0" xfId="0" applyFont="1" applyFill="1" applyProtection="1"/>
    <xf numFmtId="0" fontId="0" fillId="3" borderId="0" xfId="0" applyFill="1" applyProtection="1"/>
    <xf numFmtId="0" fontId="0" fillId="3" borderId="2" xfId="0" applyFill="1" applyBorder="1" applyProtection="1"/>
    <xf numFmtId="164" fontId="0" fillId="3" borderId="2" xfId="0" applyNumberFormat="1" applyFill="1" applyBorder="1" applyProtection="1"/>
    <xf numFmtId="0" fontId="4" fillId="0" borderId="0" xfId="0" applyFont="1" applyProtection="1"/>
    <xf numFmtId="164" fontId="4" fillId="3" borderId="0" xfId="0" applyNumberFormat="1" applyFont="1" applyFill="1" applyAlignment="1" applyProtection="1">
      <alignment horizontal="right"/>
    </xf>
    <xf numFmtId="0" fontId="4" fillId="3" borderId="0" xfId="0" applyFont="1" applyFill="1" applyAlignment="1" applyProtection="1">
      <alignment horizontal="right" wrapText="1"/>
    </xf>
    <xf numFmtId="164" fontId="0" fillId="3" borderId="0" xfId="0" applyNumberFormat="1" applyFill="1" applyProtection="1"/>
    <xf numFmtId="9" fontId="0" fillId="0" borderId="0" xfId="0" applyNumberFormat="1"/>
    <xf numFmtId="164" fontId="0" fillId="0" borderId="0" xfId="0" applyNumberFormat="1"/>
    <xf numFmtId="0" fontId="0" fillId="2" borderId="3" xfId="0" applyFill="1" applyBorder="1" applyProtection="1">
      <protection locked="0"/>
    </xf>
    <xf numFmtId="164" fontId="6" fillId="0" borderId="1" xfId="0" applyNumberFormat="1" applyFont="1" applyFill="1" applyBorder="1" applyProtection="1"/>
    <xf numFmtId="0" fontId="4" fillId="0" borderId="0" xfId="0" applyFont="1"/>
    <xf numFmtId="0" fontId="8" fillId="0" borderId="0" xfId="0" applyFont="1" applyFill="1"/>
    <xf numFmtId="8" fontId="9" fillId="0" borderId="0" xfId="0" applyNumberFormat="1" applyFont="1" applyFill="1" applyAlignment="1">
      <alignment horizontal="center"/>
    </xf>
    <xf numFmtId="0" fontId="8" fillId="0" borderId="4" xfId="0" applyFont="1" applyFill="1" applyBorder="1"/>
    <xf numFmtId="0" fontId="10" fillId="0" borderId="5" xfId="0" applyFont="1" applyFill="1" applyBorder="1" applyAlignment="1"/>
    <xf numFmtId="0" fontId="8" fillId="0" borderId="5" xfId="0" applyFont="1" applyFill="1" applyBorder="1" applyAlignment="1"/>
    <xf numFmtId="8" fontId="9" fillId="0" borderId="5" xfId="0" applyNumberFormat="1" applyFont="1" applyFill="1" applyBorder="1" applyAlignment="1">
      <alignment horizontal="center"/>
    </xf>
    <xf numFmtId="0" fontId="8" fillId="0" borderId="6" xfId="0" applyFont="1" applyFill="1" applyBorder="1"/>
    <xf numFmtId="0" fontId="8" fillId="0" borderId="0" xfId="0" applyFont="1" applyFill="1" applyBorder="1"/>
    <xf numFmtId="0" fontId="8" fillId="0" borderId="2" xfId="0" applyFont="1" applyFill="1" applyBorder="1"/>
    <xf numFmtId="8" fontId="8" fillId="0" borderId="2" xfId="0" applyNumberFormat="1" applyFont="1" applyFill="1" applyBorder="1"/>
    <xf numFmtId="8" fontId="8" fillId="0" borderId="2" xfId="0" applyNumberFormat="1" applyFont="1" applyFill="1" applyBorder="1" applyProtection="1"/>
    <xf numFmtId="0" fontId="8" fillId="0" borderId="2" xfId="0" applyFont="1" applyFill="1" applyBorder="1" applyProtection="1"/>
    <xf numFmtId="0" fontId="8" fillId="0" borderId="7" xfId="0" applyFont="1" applyFill="1" applyBorder="1"/>
    <xf numFmtId="0" fontId="8" fillId="0" borderId="8" xfId="0" applyFont="1" applyFill="1" applyBorder="1"/>
    <xf numFmtId="0" fontId="8" fillId="0" borderId="9" xfId="0" applyFont="1" applyFill="1" applyBorder="1"/>
    <xf numFmtId="8" fontId="8" fillId="0" borderId="9" xfId="0" applyNumberFormat="1" applyFont="1" applyFill="1" applyBorder="1"/>
    <xf numFmtId="8" fontId="8" fillId="0" borderId="0" xfId="0" applyNumberFormat="1" applyFont="1" applyFill="1"/>
    <xf numFmtId="8" fontId="8" fillId="0" borderId="5" xfId="0" applyNumberFormat="1" applyFont="1" applyFill="1" applyBorder="1"/>
    <xf numFmtId="8" fontId="8" fillId="0" borderId="0" xfId="0" applyNumberFormat="1" applyFont="1" applyFill="1" applyBorder="1"/>
    <xf numFmtId="0" fontId="8" fillId="0" borderId="2" xfId="0" applyFont="1" applyFill="1" applyBorder="1" applyAlignment="1">
      <alignment horizontal="right"/>
    </xf>
    <xf numFmtId="0" fontId="8" fillId="0" borderId="5" xfId="0" applyFont="1" applyFill="1" applyBorder="1"/>
    <xf numFmtId="0" fontId="9" fillId="0" borderId="5" xfId="0" applyFont="1" applyFill="1" applyBorder="1"/>
    <xf numFmtId="0" fontId="8" fillId="0" borderId="10" xfId="0" applyFont="1" applyFill="1" applyBorder="1" applyAlignment="1"/>
    <xf numFmtId="0" fontId="8" fillId="0" borderId="11" xfId="0" applyFont="1" applyFill="1" applyBorder="1" applyAlignment="1"/>
    <xf numFmtId="0" fontId="9" fillId="0" borderId="2" xfId="0" applyFont="1" applyFill="1" applyBorder="1"/>
    <xf numFmtId="0" fontId="8" fillId="0" borderId="12" xfId="0" applyFont="1" applyFill="1" applyBorder="1"/>
    <xf numFmtId="8" fontId="10" fillId="0" borderId="13" xfId="0" applyNumberFormat="1" applyFont="1" applyFill="1" applyBorder="1"/>
    <xf numFmtId="8" fontId="0" fillId="0" borderId="0" xfId="0" applyNumberFormat="1"/>
    <xf numFmtId="0" fontId="0" fillId="0" borderId="0" xfId="0" applyAlignment="1" applyProtection="1">
      <alignment horizontal="left" vertical="center" wrapText="1"/>
    </xf>
    <xf numFmtId="0" fontId="0" fillId="0" borderId="0" xfId="0" applyAlignment="1">
      <alignment wrapText="1" shrinkToFit="1"/>
    </xf>
    <xf numFmtId="0" fontId="4" fillId="0" borderId="0" xfId="0" applyFont="1" applyFill="1" applyAlignment="1" applyProtection="1">
      <alignment wrapText="1"/>
    </xf>
    <xf numFmtId="0" fontId="0" fillId="0" borderId="0" xfId="0" applyFill="1" applyProtection="1"/>
    <xf numFmtId="0" fontId="0" fillId="0" borderId="0" xfId="0" applyAlignment="1">
      <alignment vertical="center" wrapText="1"/>
    </xf>
    <xf numFmtId="0" fontId="0" fillId="0" borderId="0" xfId="0" applyAlignment="1">
      <alignment horizontal="left"/>
    </xf>
    <xf numFmtId="0" fontId="20" fillId="3" borderId="2" xfId="0" applyFont="1" applyFill="1" applyBorder="1" applyProtection="1"/>
    <xf numFmtId="0" fontId="5" fillId="4" borderId="0" xfId="1" applyFill="1" applyAlignment="1" applyProtection="1">
      <alignment wrapText="1"/>
      <protection locked="0"/>
    </xf>
    <xf numFmtId="0" fontId="4" fillId="0" borderId="14" xfId="0" applyFont="1" applyBorder="1" applyAlignment="1">
      <alignment horizontal="center" vertical="center" wrapText="1"/>
    </xf>
    <xf numFmtId="0" fontId="20" fillId="0" borderId="14" xfId="0" applyFont="1" applyBorder="1" applyAlignment="1">
      <alignment vertical="center" wrapText="1"/>
    </xf>
    <xf numFmtId="10" fontId="20" fillId="0" borderId="14" xfId="0" applyNumberFormat="1" applyFont="1" applyBorder="1" applyAlignment="1">
      <alignment vertical="center" wrapText="1"/>
    </xf>
    <xf numFmtId="0" fontId="20" fillId="4" borderId="14" xfId="0" applyFont="1" applyFill="1" applyBorder="1" applyAlignment="1">
      <alignment vertical="center" wrapText="1"/>
    </xf>
    <xf numFmtId="10" fontId="20" fillId="4" borderId="14" xfId="0" applyNumberFormat="1" applyFont="1" applyFill="1" applyBorder="1" applyAlignment="1">
      <alignment vertical="center" wrapText="1"/>
    </xf>
    <xf numFmtId="0" fontId="20" fillId="0" borderId="0" xfId="0" applyFont="1" applyAlignment="1">
      <alignment wrapText="1"/>
    </xf>
    <xf numFmtId="165" fontId="0" fillId="0" borderId="0" xfId="0" applyNumberFormat="1"/>
    <xf numFmtId="6" fontId="0" fillId="0" borderId="0" xfId="0" applyNumberFormat="1"/>
    <xf numFmtId="0" fontId="4" fillId="0" borderId="0" xfId="0" applyFont="1" applyFill="1" applyAlignment="1" applyProtection="1">
      <alignment vertical="center" wrapText="1"/>
    </xf>
    <xf numFmtId="0" fontId="4" fillId="0" borderId="0" xfId="0" applyFont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0" fillId="0" borderId="15" xfId="0" applyFont="1" applyBorder="1" applyAlignment="1">
      <alignment vertical="center" wrapText="1"/>
    </xf>
    <xf numFmtId="0" fontId="20" fillId="0" borderId="16" xfId="0" applyFont="1" applyBorder="1" applyAlignment="1">
      <alignment vertical="center" wrapText="1"/>
    </xf>
    <xf numFmtId="0" fontId="20" fillId="0" borderId="17" xfId="0" applyFont="1" applyBorder="1" applyAlignment="1">
      <alignment vertical="center" wrapText="1"/>
    </xf>
    <xf numFmtId="0" fontId="9" fillId="0" borderId="5" xfId="0" applyFont="1" applyFill="1" applyBorder="1" applyAlignment="1">
      <alignment wrapText="1"/>
    </xf>
    <xf numFmtId="0" fontId="8" fillId="0" borderId="5" xfId="0" applyFont="1" applyFill="1" applyBorder="1" applyAlignment="1">
      <alignment wrapText="1"/>
    </xf>
    <xf numFmtId="0" fontId="10" fillId="0" borderId="13" xfId="0" applyFont="1" applyFill="1" applyBorder="1" applyAlignment="1"/>
    <xf numFmtId="0" fontId="11" fillId="0" borderId="13" xfId="0" applyFont="1" applyFill="1" applyBorder="1" applyAlignment="1"/>
    <xf numFmtId="0" fontId="7" fillId="0" borderId="0" xfId="0" applyFont="1" applyFill="1" applyAlignment="1">
      <alignment horizontal="center" wrapText="1"/>
    </xf>
    <xf numFmtId="0" fontId="0" fillId="0" borderId="0" xfId="0" applyAlignment="1"/>
    <xf numFmtId="0" fontId="9" fillId="0" borderId="0" xfId="0" applyFont="1" applyFill="1" applyAlignment="1"/>
    <xf numFmtId="0" fontId="8" fillId="0" borderId="0" xfId="0" applyFont="1" applyFill="1" applyAlignment="1"/>
    <xf numFmtId="0" fontId="9" fillId="0" borderId="5" xfId="0" applyFont="1" applyFill="1" applyBorder="1" applyAlignment="1"/>
    <xf numFmtId="0" fontId="8" fillId="0" borderId="5" xfId="0" applyFont="1" applyFill="1" applyBorder="1" applyAlignment="1"/>
  </cellXfs>
  <cellStyles count="2">
    <cellStyle name="Link" xfId="1" builtinId="8"/>
    <cellStyle name="Standard" xfId="0" builtinId="0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lbv.niedersachsen.de/download/188385/Entgelttabelle_SuE_gueltig_ab_01.12.2022.pdf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8"/>
  <sheetViews>
    <sheetView tabSelected="1" zoomScaleNormal="100" workbookViewId="0">
      <selection activeCell="B3" sqref="B3"/>
    </sheetView>
  </sheetViews>
  <sheetFormatPr baseColWidth="10" defaultRowHeight="12.75" x14ac:dyDescent="0.2"/>
  <cols>
    <col min="1" max="1" width="33.7109375" customWidth="1"/>
    <col min="2" max="2" width="15" customWidth="1"/>
    <col min="3" max="3" width="9.85546875" customWidth="1"/>
    <col min="4" max="4" width="25.7109375" customWidth="1"/>
  </cols>
  <sheetData>
    <row r="1" spans="1:5" ht="44.25" customHeight="1" x14ac:dyDescent="0.2">
      <c r="A1" s="66" t="s">
        <v>57</v>
      </c>
      <c r="B1" s="67"/>
      <c r="C1" s="67"/>
      <c r="D1" s="67"/>
      <c r="E1" s="48"/>
    </row>
    <row r="2" spans="1:5" ht="33.75" customHeight="1" thickBot="1" x14ac:dyDescent="0.25">
      <c r="A2" s="68" t="s">
        <v>7</v>
      </c>
      <c r="B2" s="69"/>
      <c r="C2" s="69"/>
      <c r="D2" s="69"/>
      <c r="E2" s="51"/>
    </row>
    <row r="3" spans="1:5" ht="18" customHeight="1" thickBot="1" x14ac:dyDescent="0.3">
      <c r="A3" s="52" t="s">
        <v>8</v>
      </c>
      <c r="B3" s="4"/>
      <c r="D3" s="1" t="s">
        <v>53</v>
      </c>
    </row>
    <row r="4" spans="1:5" ht="30.75" customHeight="1" thickBot="1" x14ac:dyDescent="0.25">
      <c r="A4" t="s">
        <v>0</v>
      </c>
      <c r="B4" s="2"/>
      <c r="D4" s="54" t="s">
        <v>58</v>
      </c>
    </row>
    <row r="5" spans="1:5" ht="31.5" customHeight="1" thickBot="1" x14ac:dyDescent="0.25">
      <c r="A5" s="60" t="s">
        <v>54</v>
      </c>
      <c r="B5" s="16"/>
      <c r="D5" s="3" t="s">
        <v>45</v>
      </c>
    </row>
    <row r="6" spans="1:5" ht="16.5" customHeight="1" thickBot="1" x14ac:dyDescent="0.25">
      <c r="A6" s="18" t="s">
        <v>44</v>
      </c>
      <c r="B6" s="17">
        <f>ROUNDUP((B4*B5/39.8),0)</f>
        <v>0</v>
      </c>
      <c r="D6" s="17">
        <f>ROUNDUP(($B$6*JSZ)+B6+Werte!D13,0)</f>
        <v>0</v>
      </c>
    </row>
    <row r="7" spans="1:5" ht="116.25" customHeight="1" x14ac:dyDescent="0.2">
      <c r="A7" s="64" t="s">
        <v>59</v>
      </c>
      <c r="B7" s="65"/>
      <c r="C7" s="65"/>
      <c r="D7" s="65"/>
      <c r="E7" s="47"/>
    </row>
    <row r="8" spans="1:5" ht="28.5" customHeight="1" x14ac:dyDescent="0.2">
      <c r="A8" s="10" t="s">
        <v>43</v>
      </c>
      <c r="B8" s="5"/>
      <c r="C8" s="5"/>
      <c r="D8" s="5"/>
      <c r="E8" s="5"/>
    </row>
    <row r="9" spans="1:5" ht="27.75" customHeight="1" x14ac:dyDescent="0.2">
      <c r="A9" s="6" t="s">
        <v>38</v>
      </c>
      <c r="B9" s="11" t="s">
        <v>2</v>
      </c>
      <c r="C9" s="7"/>
      <c r="D9" s="12" t="s">
        <v>9</v>
      </c>
      <c r="E9" s="5"/>
    </row>
    <row r="10" spans="1:5" x14ac:dyDescent="0.2">
      <c r="A10" s="8" t="s">
        <v>37</v>
      </c>
      <c r="B10" s="9">
        <f>IF((B6+Werte!D13)&lt;Übungsleiterfreibetrag,ROUNDUP((B6+Werte!D13),0),ROUNDUP((((B6+Werte!D13-Übungsleiterfreibetrag)*HhbelGfB)+Übungsleiterfreibetrag),0))</f>
        <v>0</v>
      </c>
      <c r="C10" s="7"/>
      <c r="D10" s="9">
        <f>ROUNDUP(IF(Werte!D11&lt;Übungsleiterfreibetrag,Werte!D11,((Werte!D11-Übungsleiterfreibetrag)*HhbelGfB)+Übungsleiterfreibetrag),0)</f>
        <v>0</v>
      </c>
      <c r="E10" s="5"/>
    </row>
    <row r="11" spans="1:5" x14ac:dyDescent="0.2">
      <c r="A11" s="8" t="s">
        <v>1</v>
      </c>
      <c r="B11" s="9">
        <f>IF((B6+Werte!D14)&lt;Übungsleiterfreibetrag,ROUNDUP((B6+Werte!D14),0),ROUNDUP(((B6+Werte!D14-Übungsleiterfreibetrag)*HhbelVPfl)+Übungsleiterfreibetrag,0))</f>
        <v>0</v>
      </c>
      <c r="C11" s="7"/>
      <c r="D11" s="9">
        <f>ROUNDUP(IF(Werte!D11&lt;200,Werte!D11,((Werte!D11-200)*HhbelVPfl)+Übungsleiterfreibetrag),0)</f>
        <v>0</v>
      </c>
      <c r="E11" s="5"/>
    </row>
    <row r="12" spans="1:5" ht="24" customHeight="1" x14ac:dyDescent="0.2">
      <c r="A12" s="6" t="s">
        <v>39</v>
      </c>
      <c r="B12" s="13"/>
      <c r="C12" s="7"/>
      <c r="D12" s="7"/>
      <c r="E12" s="5"/>
    </row>
    <row r="13" spans="1:5" x14ac:dyDescent="0.2">
      <c r="A13" s="8" t="s">
        <v>37</v>
      </c>
      <c r="B13" s="9">
        <f>ROUNDUP(((B6+Werte!D13)*HhbelGfB),0)</f>
        <v>0</v>
      </c>
      <c r="C13" s="7"/>
      <c r="D13" s="9">
        <f>ROUNDUP(Werte!D11*HhbelGfB,0)</f>
        <v>0</v>
      </c>
      <c r="E13" s="5"/>
    </row>
    <row r="14" spans="1:5" x14ac:dyDescent="0.2">
      <c r="A14" s="8" t="s">
        <v>1</v>
      </c>
      <c r="B14" s="9">
        <f>ROUNDUP(((B6+Werte!D13)*HhbelVPfl),0)</f>
        <v>0</v>
      </c>
      <c r="C14" s="7"/>
      <c r="D14" s="9">
        <f>ROUNDUP(Werte!D11*HhbelVPfl,0)</f>
        <v>0</v>
      </c>
      <c r="E14" s="5"/>
    </row>
    <row r="15" spans="1:5" ht="21" customHeight="1" x14ac:dyDescent="0.2">
      <c r="A15" s="6" t="s">
        <v>42</v>
      </c>
      <c r="B15" s="13"/>
      <c r="C15" s="7"/>
      <c r="D15" s="7"/>
      <c r="E15" s="5"/>
    </row>
    <row r="16" spans="1:5" x14ac:dyDescent="0.2">
      <c r="A16" s="53" t="s">
        <v>40</v>
      </c>
      <c r="B16" s="9">
        <f>ROUNDUP(((B6+Werte!D13)*PauschoKK),0)</f>
        <v>0</v>
      </c>
      <c r="C16" s="7"/>
      <c r="D16" s="9">
        <f>ROUNDUP(Werte!D11*PauschoKK,0)</f>
        <v>0</v>
      </c>
      <c r="E16" s="5"/>
    </row>
    <row r="17" spans="1:5" x14ac:dyDescent="0.2">
      <c r="A17" s="53" t="s">
        <v>41</v>
      </c>
      <c r="B17" s="9">
        <f>IF($B$6&lt;Übungsleiterfreibetrag,$B$6,ROUNDUP((($B$6-Übungsleiterfreibetrag)+Werte!D13)*127%,0)+Übungsleiterfreibetrag)</f>
        <v>0</v>
      </c>
      <c r="C17" s="7"/>
      <c r="D17" s="9">
        <f>IF(Werte!D11&lt;Übungsleiterfreibetrag,Werte!D11,ROUNDUP((Werte!D11-200)*PauschoKK,0)+175)</f>
        <v>0</v>
      </c>
      <c r="E17" s="5"/>
    </row>
    <row r="18" spans="1:5" x14ac:dyDescent="0.2">
      <c r="A18" s="5"/>
      <c r="B18" s="5"/>
      <c r="C18" s="5"/>
      <c r="D18" s="5"/>
      <c r="E18" s="5"/>
    </row>
    <row r="19" spans="1:5" x14ac:dyDescent="0.2">
      <c r="A19" s="5"/>
      <c r="B19" s="5"/>
      <c r="C19" s="5"/>
      <c r="D19" s="5"/>
      <c r="E19" s="5"/>
    </row>
    <row r="20" spans="1:5" ht="48" customHeight="1" x14ac:dyDescent="0.2">
      <c r="A20" s="63" t="s">
        <v>46</v>
      </c>
      <c r="B20" s="63"/>
      <c r="C20" s="63"/>
      <c r="D20" s="63"/>
      <c r="E20" s="49"/>
    </row>
    <row r="21" spans="1:5" x14ac:dyDescent="0.2">
      <c r="A21" s="53" t="s">
        <v>37</v>
      </c>
      <c r="B21" s="9">
        <f>ROUNDUP((B6*95%)*HhbelGfB,0)</f>
        <v>0</v>
      </c>
      <c r="C21" s="7"/>
      <c r="D21" s="7"/>
      <c r="E21" s="50"/>
    </row>
    <row r="22" spans="1:5" x14ac:dyDescent="0.2">
      <c r="A22" s="8" t="s">
        <v>1</v>
      </c>
      <c r="B22" s="9">
        <f>ROUNDUP((B6*95%)*HhbelVPfl,0)</f>
        <v>0</v>
      </c>
      <c r="C22" s="7"/>
      <c r="D22" s="7"/>
      <c r="E22" s="50"/>
    </row>
    <row r="23" spans="1:5" x14ac:dyDescent="0.2">
      <c r="A23" s="5"/>
      <c r="B23" s="5"/>
      <c r="C23" s="5"/>
      <c r="D23" s="5"/>
      <c r="E23" s="5"/>
    </row>
    <row r="24" spans="1:5" x14ac:dyDescent="0.2">
      <c r="A24" s="5"/>
      <c r="B24" s="5"/>
      <c r="C24" s="5"/>
      <c r="D24" s="5"/>
      <c r="E24" s="5"/>
    </row>
    <row r="25" spans="1:5" x14ac:dyDescent="0.2">
      <c r="A25" s="5"/>
      <c r="B25" s="5"/>
      <c r="C25" s="5"/>
      <c r="D25" s="5"/>
      <c r="E25" s="5"/>
    </row>
    <row r="26" spans="1:5" x14ac:dyDescent="0.2">
      <c r="A26" s="5"/>
      <c r="B26" s="5"/>
      <c r="C26" s="5"/>
      <c r="D26" s="5"/>
      <c r="E26" s="5"/>
    </row>
    <row r="27" spans="1:5" x14ac:dyDescent="0.2">
      <c r="A27" s="5"/>
      <c r="B27" s="5"/>
      <c r="C27" s="5"/>
      <c r="D27" s="5"/>
      <c r="E27" s="5"/>
    </row>
    <row r="28" spans="1:5" x14ac:dyDescent="0.2">
      <c r="A28" s="5"/>
      <c r="B28" s="5"/>
      <c r="C28" s="5"/>
      <c r="D28" s="5"/>
      <c r="E28" s="5"/>
    </row>
    <row r="29" spans="1:5" x14ac:dyDescent="0.2">
      <c r="A29" s="5"/>
      <c r="B29" s="5"/>
      <c r="C29" s="5"/>
      <c r="D29" s="5"/>
      <c r="E29" s="5"/>
    </row>
    <row r="30" spans="1:5" x14ac:dyDescent="0.2">
      <c r="A30" s="5"/>
      <c r="B30" s="5"/>
      <c r="C30" s="5"/>
      <c r="D30" s="5"/>
      <c r="E30" s="5"/>
    </row>
    <row r="31" spans="1:5" x14ac:dyDescent="0.2">
      <c r="A31" s="5"/>
      <c r="B31" s="5"/>
      <c r="C31" s="5"/>
      <c r="D31" s="5"/>
      <c r="E31" s="5"/>
    </row>
    <row r="32" spans="1:5" x14ac:dyDescent="0.2">
      <c r="A32" s="5"/>
      <c r="B32" s="5"/>
      <c r="C32" s="5"/>
      <c r="D32" s="5"/>
      <c r="E32" s="5"/>
    </row>
    <row r="33" spans="1:5" x14ac:dyDescent="0.2">
      <c r="A33" s="5"/>
      <c r="B33" s="5"/>
      <c r="C33" s="5"/>
      <c r="D33" s="5"/>
      <c r="E33" s="5"/>
    </row>
    <row r="34" spans="1:5" x14ac:dyDescent="0.2">
      <c r="A34" s="5"/>
      <c r="B34" s="5"/>
      <c r="C34" s="5"/>
      <c r="D34" s="5"/>
      <c r="E34" s="5"/>
    </row>
    <row r="35" spans="1:5" x14ac:dyDescent="0.2">
      <c r="A35" s="5"/>
      <c r="B35" s="5"/>
      <c r="C35" s="5"/>
      <c r="D35" s="5"/>
      <c r="E35" s="5"/>
    </row>
    <row r="36" spans="1:5" x14ac:dyDescent="0.2">
      <c r="A36" s="5"/>
      <c r="B36" s="5"/>
      <c r="C36" s="5"/>
      <c r="D36" s="5"/>
      <c r="E36" s="5"/>
    </row>
    <row r="37" spans="1:5" x14ac:dyDescent="0.2">
      <c r="A37" s="5"/>
      <c r="B37" s="5"/>
      <c r="C37" s="5"/>
      <c r="D37" s="5"/>
      <c r="E37" s="5"/>
    </row>
    <row r="38" spans="1:5" x14ac:dyDescent="0.2">
      <c r="A38" s="5"/>
      <c r="B38" s="5"/>
      <c r="C38" s="5"/>
      <c r="D38" s="5"/>
      <c r="E38" s="5"/>
    </row>
  </sheetData>
  <sheetProtection sheet="1" selectLockedCells="1"/>
  <mergeCells count="4">
    <mergeCell ref="A20:D20"/>
    <mergeCell ref="A7:D7"/>
    <mergeCell ref="A1:D1"/>
    <mergeCell ref="A2:D2"/>
  </mergeCells>
  <phoneticPr fontId="3" type="noConversion"/>
  <conditionalFormatting sqref="B10:D10 B11">
    <cfRule type="cellIs" priority="1" stopIfTrue="1" operator="greaterThan">
      <formula>0</formula>
    </cfRule>
    <cfRule type="expression" dxfId="0" priority="2" stopIfTrue="1">
      <formula>$D$6&gt;"400,00€"</formula>
    </cfRule>
  </conditionalFormatting>
  <hyperlinks>
    <hyperlink ref="D4" r:id="rId1" xr:uid="{00000000-0004-0000-0000-000000000000}"/>
  </hyperlinks>
  <pageMargins left="0.78740157480314965" right="0.78740157480314965" top="0.98425196850393704" bottom="0.98425196850393704" header="0.51181102362204722" footer="0.51181102362204722"/>
  <pageSetup paperSize="9" orientation="portrait" r:id="rId2"/>
  <headerFooter alignWithMargins="0">
    <oddFooter>&amp;LVordruck 8099_21  (13 - 01.2021)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D9"/>
  <sheetViews>
    <sheetView workbookViewId="0">
      <selection activeCell="D26" sqref="D26"/>
    </sheetView>
  </sheetViews>
  <sheetFormatPr baseColWidth="10" defaultRowHeight="12.75" x14ac:dyDescent="0.2"/>
  <cols>
    <col min="2" max="2" width="15.7109375" customWidth="1"/>
  </cols>
  <sheetData>
    <row r="3" spans="2:4" ht="12.75" customHeight="1" x14ac:dyDescent="0.2">
      <c r="B3" s="70" t="s">
        <v>47</v>
      </c>
      <c r="C3" s="71"/>
      <c r="D3" s="72"/>
    </row>
    <row r="4" spans="2:4" x14ac:dyDescent="0.2">
      <c r="B4" s="55" t="s">
        <v>48</v>
      </c>
      <c r="C4" s="55">
        <v>2020</v>
      </c>
      <c r="D4" s="55" t="s">
        <v>56</v>
      </c>
    </row>
    <row r="5" spans="2:4" x14ac:dyDescent="0.2">
      <c r="B5" s="73"/>
      <c r="C5" s="74"/>
      <c r="D5" s="75"/>
    </row>
    <row r="6" spans="2:4" x14ac:dyDescent="0.2">
      <c r="B6" s="56" t="s">
        <v>49</v>
      </c>
      <c r="C6" s="57">
        <v>0.8891</v>
      </c>
      <c r="D6" s="57">
        <v>0.87429999999999997</v>
      </c>
    </row>
    <row r="7" spans="2:4" x14ac:dyDescent="0.2">
      <c r="B7" s="58" t="s">
        <v>50</v>
      </c>
      <c r="C7" s="59">
        <v>0.89400000000000002</v>
      </c>
      <c r="D7" s="59">
        <v>0.88139999999999996</v>
      </c>
    </row>
    <row r="8" spans="2:4" x14ac:dyDescent="0.2">
      <c r="B8" s="56" t="s">
        <v>51</v>
      </c>
      <c r="C8" s="57">
        <v>0.75309999999999999</v>
      </c>
      <c r="D8" s="57">
        <v>0.74350000000000005</v>
      </c>
    </row>
    <row r="9" spans="2:4" x14ac:dyDescent="0.2">
      <c r="B9" s="56" t="s">
        <v>52</v>
      </c>
      <c r="C9" s="57">
        <v>0.47070000000000001</v>
      </c>
      <c r="D9" s="57">
        <v>0.4647</v>
      </c>
    </row>
  </sheetData>
  <sheetProtection sheet="1" objects="1" scenarios="1"/>
  <mergeCells count="2">
    <mergeCell ref="B3:D3"/>
    <mergeCell ref="B5:D5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E13"/>
  <sheetViews>
    <sheetView workbookViewId="0">
      <selection activeCell="D13" sqref="D13"/>
    </sheetView>
  </sheetViews>
  <sheetFormatPr baseColWidth="10" defaultRowHeight="12.75" x14ac:dyDescent="0.2"/>
  <sheetData>
    <row r="2" spans="1:5" x14ac:dyDescent="0.2">
      <c r="A2" t="s">
        <v>3</v>
      </c>
      <c r="D2" s="14">
        <v>1.37</v>
      </c>
    </row>
    <row r="3" spans="1:5" x14ac:dyDescent="0.2">
      <c r="A3" t="s">
        <v>4</v>
      </c>
      <c r="D3" s="14">
        <v>1.3</v>
      </c>
    </row>
    <row r="5" spans="1:5" x14ac:dyDescent="0.2">
      <c r="A5" t="s">
        <v>5</v>
      </c>
      <c r="D5" s="14">
        <v>1.24</v>
      </c>
    </row>
    <row r="7" spans="1:5" x14ac:dyDescent="0.2">
      <c r="A7" t="s">
        <v>6</v>
      </c>
      <c r="D7" s="15">
        <v>352.5</v>
      </c>
      <c r="E7" s="62">
        <v>4230</v>
      </c>
    </row>
    <row r="9" spans="1:5" x14ac:dyDescent="0.2">
      <c r="A9" t="s">
        <v>10</v>
      </c>
      <c r="D9" s="61">
        <v>7.3450000000000001E-2</v>
      </c>
      <c r="E9" t="s">
        <v>55</v>
      </c>
    </row>
    <row r="11" spans="1:5" x14ac:dyDescent="0.2">
      <c r="A11" t="s">
        <v>36</v>
      </c>
      <c r="D11" s="15">
        <f>ROUNDUP(('Hhbel volle €'!B6*JSZ)+('Hhbel volle €'!B6+D13),0)</f>
        <v>0</v>
      </c>
    </row>
    <row r="13" spans="1:5" x14ac:dyDescent="0.2">
      <c r="A13" t="s">
        <v>35</v>
      </c>
      <c r="D13" s="46">
        <f>'Hinzurechnungsbetrag VBL'!D36</f>
        <v>0</v>
      </c>
    </row>
  </sheetData>
  <sheetProtection sheet="1" selectLockedCells="1"/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8"/>
  <sheetViews>
    <sheetView workbookViewId="0">
      <selection activeCell="D38" sqref="D38"/>
    </sheetView>
  </sheetViews>
  <sheetFormatPr baseColWidth="10" defaultRowHeight="12.75" x14ac:dyDescent="0.2"/>
  <cols>
    <col min="2" max="2" width="14.140625" bestFit="1" customWidth="1"/>
    <col min="3" max="3" width="63.42578125" customWidth="1"/>
    <col min="4" max="4" width="12.42578125" customWidth="1"/>
  </cols>
  <sheetData>
    <row r="1" spans="1:4" ht="36" customHeight="1" x14ac:dyDescent="0.25">
      <c r="A1" s="80" t="s">
        <v>62</v>
      </c>
      <c r="B1" s="81"/>
      <c r="C1" s="81"/>
      <c r="D1" s="81"/>
    </row>
    <row r="2" spans="1:4" ht="13.5" thickBot="1" x14ac:dyDescent="0.25">
      <c r="A2" s="19"/>
      <c r="B2" s="82"/>
      <c r="C2" s="83"/>
      <c r="D2" s="20" t="s">
        <v>11</v>
      </c>
    </row>
    <row r="3" spans="1:4" ht="15.75" x14ac:dyDescent="0.25">
      <c r="A3" s="21"/>
      <c r="B3" s="22" t="s">
        <v>12</v>
      </c>
      <c r="C3" s="23"/>
      <c r="D3" s="24"/>
    </row>
    <row r="4" spans="1:4" x14ac:dyDescent="0.2">
      <c r="A4" s="25"/>
      <c r="B4" s="26"/>
      <c r="C4" s="27" t="s">
        <v>60</v>
      </c>
      <c r="D4" s="28"/>
    </row>
    <row r="5" spans="1:4" x14ac:dyDescent="0.2">
      <c r="A5" s="25"/>
      <c r="B5" s="26"/>
      <c r="C5" s="27" t="s">
        <v>13</v>
      </c>
      <c r="D5" s="29">
        <f>'Hhbel volle €'!B6</f>
        <v>0</v>
      </c>
    </row>
    <row r="6" spans="1:4" x14ac:dyDescent="0.2">
      <c r="A6" s="25"/>
      <c r="B6" s="26"/>
      <c r="C6" s="30"/>
      <c r="D6" s="29"/>
    </row>
    <row r="7" spans="1:4" x14ac:dyDescent="0.2">
      <c r="A7" s="25"/>
      <c r="B7" s="26"/>
      <c r="C7" s="27" t="s">
        <v>61</v>
      </c>
      <c r="D7" s="28">
        <f>ROUND(SUM(D5*7.3%),2)</f>
        <v>0</v>
      </c>
    </row>
    <row r="8" spans="1:4" x14ac:dyDescent="0.2">
      <c r="A8" s="25"/>
      <c r="B8" s="26"/>
      <c r="C8" s="27" t="s">
        <v>14</v>
      </c>
      <c r="D8" s="28">
        <f>ROUND(SUM(D5*5.49%),2)</f>
        <v>0</v>
      </c>
    </row>
    <row r="9" spans="1:4" ht="13.5" thickBot="1" x14ac:dyDescent="0.25">
      <c r="A9" s="31"/>
      <c r="B9" s="32"/>
      <c r="C9" s="33" t="s">
        <v>15</v>
      </c>
      <c r="D9" s="34">
        <f>ROUND(SUM(D5*1.81%),2)</f>
        <v>0</v>
      </c>
    </row>
    <row r="10" spans="1:4" ht="13.5" thickBot="1" x14ac:dyDescent="0.25">
      <c r="A10" s="19"/>
      <c r="B10" s="19"/>
      <c r="C10" s="19"/>
      <c r="D10" s="35"/>
    </row>
    <row r="11" spans="1:4" x14ac:dyDescent="0.2">
      <c r="A11" s="21"/>
      <c r="B11" s="84" t="s">
        <v>16</v>
      </c>
      <c r="C11" s="85"/>
      <c r="D11" s="36"/>
    </row>
    <row r="12" spans="1:4" x14ac:dyDescent="0.2">
      <c r="A12" s="25"/>
      <c r="B12" s="26"/>
      <c r="C12" s="27" t="s">
        <v>17</v>
      </c>
      <c r="D12" s="28">
        <f>D8</f>
        <v>0</v>
      </c>
    </row>
    <row r="13" spans="1:4" x14ac:dyDescent="0.2">
      <c r="A13" s="25"/>
      <c r="B13" s="26"/>
      <c r="C13" s="27" t="s">
        <v>18</v>
      </c>
      <c r="D13" s="28">
        <f>ROUND(IF(D8&gt;219,219,D8),2)</f>
        <v>0</v>
      </c>
    </row>
    <row r="14" spans="1:4" x14ac:dyDescent="0.2">
      <c r="A14" s="25"/>
      <c r="B14" s="26"/>
      <c r="C14" s="27" t="s">
        <v>19</v>
      </c>
      <c r="D14" s="28">
        <f>(ROUND(IF(D8-D13&gt;92.03,92.03,D8-D13),2))</f>
        <v>0</v>
      </c>
    </row>
    <row r="15" spans="1:4" x14ac:dyDescent="0.2">
      <c r="A15" s="25"/>
      <c r="B15" s="26"/>
      <c r="C15" s="26"/>
      <c r="D15" s="37"/>
    </row>
    <row r="16" spans="1:4" ht="13.5" thickBot="1" x14ac:dyDescent="0.25">
      <c r="A16" s="31"/>
      <c r="B16" s="32"/>
      <c r="C16" s="33" t="s">
        <v>20</v>
      </c>
      <c r="D16" s="34">
        <f>D12-D13-D14</f>
        <v>0</v>
      </c>
    </row>
    <row r="17" spans="1:4" ht="13.5" thickBot="1" x14ac:dyDescent="0.25">
      <c r="A17" s="26"/>
      <c r="B17" s="26"/>
      <c r="C17" s="26"/>
      <c r="D17" s="37"/>
    </row>
    <row r="18" spans="1:4" x14ac:dyDescent="0.2">
      <c r="A18" s="21"/>
      <c r="B18" s="76" t="s">
        <v>21</v>
      </c>
      <c r="C18" s="77"/>
      <c r="D18" s="36"/>
    </row>
    <row r="19" spans="1:4" x14ac:dyDescent="0.2">
      <c r="A19" s="25"/>
      <c r="B19" s="26"/>
      <c r="C19" s="27" t="s">
        <v>22</v>
      </c>
      <c r="D19" s="28">
        <f>D13</f>
        <v>0</v>
      </c>
    </row>
    <row r="20" spans="1:4" x14ac:dyDescent="0.2">
      <c r="A20" s="25"/>
      <c r="B20" s="26"/>
      <c r="C20" s="27" t="s">
        <v>23</v>
      </c>
      <c r="D20" s="28">
        <f>D14</f>
        <v>0</v>
      </c>
    </row>
    <row r="21" spans="1:4" x14ac:dyDescent="0.2">
      <c r="A21" s="25"/>
      <c r="B21" s="26"/>
      <c r="C21" s="38" t="s">
        <v>24</v>
      </c>
      <c r="D21" s="28">
        <f>SUM(D19:D20)</f>
        <v>0</v>
      </c>
    </row>
    <row r="22" spans="1:4" x14ac:dyDescent="0.2">
      <c r="A22" s="25"/>
      <c r="B22" s="26"/>
      <c r="C22" s="26"/>
      <c r="D22" s="37"/>
    </row>
    <row r="23" spans="1:4" x14ac:dyDescent="0.2">
      <c r="A23" s="25"/>
      <c r="B23" s="26"/>
      <c r="C23" s="27" t="s">
        <v>25</v>
      </c>
      <c r="D23" s="28">
        <f>IF(D21&gt;100,100,D21)</f>
        <v>0</v>
      </c>
    </row>
    <row r="24" spans="1:4" x14ac:dyDescent="0.2">
      <c r="A24" s="25"/>
      <c r="B24" s="26"/>
      <c r="C24" s="26"/>
      <c r="D24" s="37"/>
    </row>
    <row r="25" spans="1:4" ht="13.5" thickBot="1" x14ac:dyDescent="0.25">
      <c r="A25" s="31"/>
      <c r="B25" s="32"/>
      <c r="C25" s="33" t="s">
        <v>26</v>
      </c>
      <c r="D25" s="34">
        <f>SUM(D21-D23)</f>
        <v>0</v>
      </c>
    </row>
    <row r="26" spans="1:4" ht="13.5" thickBot="1" x14ac:dyDescent="0.25">
      <c r="A26" s="19"/>
      <c r="B26" s="19"/>
      <c r="C26" s="19"/>
      <c r="D26" s="35"/>
    </row>
    <row r="27" spans="1:4" x14ac:dyDescent="0.2">
      <c r="A27" s="21"/>
      <c r="B27" s="76" t="s">
        <v>27</v>
      </c>
      <c r="C27" s="77"/>
      <c r="D27" s="36"/>
    </row>
    <row r="28" spans="1:4" x14ac:dyDescent="0.2">
      <c r="A28" s="25"/>
      <c r="B28" s="26"/>
      <c r="C28" s="27" t="s">
        <v>63</v>
      </c>
      <c r="D28" s="28">
        <f>SUM(D23/5.49*100*0.025)</f>
        <v>0</v>
      </c>
    </row>
    <row r="29" spans="1:4" ht="13.5" thickBot="1" x14ac:dyDescent="0.25">
      <c r="A29" s="31"/>
      <c r="B29" s="32"/>
      <c r="C29" s="33" t="s">
        <v>28</v>
      </c>
      <c r="D29" s="34">
        <f>IF(D28&gt;13.3,D28-13.3,0)</f>
        <v>0</v>
      </c>
    </row>
    <row r="30" spans="1:4" ht="13.5" thickBot="1" x14ac:dyDescent="0.25">
      <c r="A30" s="19"/>
      <c r="B30" s="19"/>
      <c r="C30" s="19"/>
      <c r="D30" s="35"/>
    </row>
    <row r="31" spans="1:4" x14ac:dyDescent="0.2">
      <c r="A31" s="21"/>
      <c r="B31" s="39"/>
      <c r="C31" s="40" t="s">
        <v>29</v>
      </c>
      <c r="D31" s="36">
        <f>D5</f>
        <v>0</v>
      </c>
    </row>
    <row r="32" spans="1:4" x14ac:dyDescent="0.2">
      <c r="A32" s="25"/>
      <c r="B32" s="26"/>
      <c r="C32" s="27" t="s">
        <v>30</v>
      </c>
      <c r="D32" s="28">
        <f>D16</f>
        <v>0</v>
      </c>
    </row>
    <row r="33" spans="1:4" x14ac:dyDescent="0.2">
      <c r="A33" s="25"/>
      <c r="B33" s="26"/>
      <c r="C33" s="27" t="s">
        <v>31</v>
      </c>
      <c r="D33" s="28">
        <f>D25</f>
        <v>0</v>
      </c>
    </row>
    <row r="34" spans="1:4" x14ac:dyDescent="0.2">
      <c r="A34" s="25"/>
      <c r="B34" s="26"/>
      <c r="C34" s="27" t="s">
        <v>32</v>
      </c>
      <c r="D34" s="28">
        <f>D29</f>
        <v>0</v>
      </c>
    </row>
    <row r="35" spans="1:4" x14ac:dyDescent="0.2">
      <c r="A35" s="25"/>
      <c r="B35" s="26"/>
      <c r="C35" s="41"/>
      <c r="D35" s="42"/>
    </row>
    <row r="36" spans="1:4" x14ac:dyDescent="0.2">
      <c r="A36" s="25"/>
      <c r="B36" s="26"/>
      <c r="C36" s="43" t="s">
        <v>33</v>
      </c>
      <c r="D36" s="28">
        <f>SUM(D32:D34)</f>
        <v>0</v>
      </c>
    </row>
    <row r="37" spans="1:4" ht="13.5" thickBot="1" x14ac:dyDescent="0.25">
      <c r="A37" s="19"/>
      <c r="B37" s="19"/>
      <c r="C37" s="19"/>
      <c r="D37" s="35"/>
    </row>
    <row r="38" spans="1:4" ht="16.5" thickBot="1" x14ac:dyDescent="0.3">
      <c r="A38" s="44"/>
      <c r="B38" s="78" t="s">
        <v>34</v>
      </c>
      <c r="C38" s="79"/>
      <c r="D38" s="45">
        <f>SUM(D31+D36)</f>
        <v>0</v>
      </c>
    </row>
  </sheetData>
  <sheetProtection sheet="1" selectLockedCells="1"/>
  <mergeCells count="6">
    <mergeCell ref="B27:C27"/>
    <mergeCell ref="B38:C38"/>
    <mergeCell ref="A1:D1"/>
    <mergeCell ref="B2:C2"/>
    <mergeCell ref="B11:C11"/>
    <mergeCell ref="B18:C18"/>
  </mergeCells>
  <phoneticPr fontId="3" type="noConversion"/>
  <pageMargins left="0.78740157499999996" right="0.78740157499999996" top="0.984251969" bottom="0.984251969" header="0.4921259845" footer="0.4921259845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7</vt:i4>
      </vt:variant>
    </vt:vector>
  </HeadingPairs>
  <TitlesOfParts>
    <vt:vector size="11" baseType="lpstr">
      <vt:lpstr>Hhbel volle €</vt:lpstr>
      <vt:lpstr>Jahressonderzahlung</vt:lpstr>
      <vt:lpstr>Werte</vt:lpstr>
      <vt:lpstr>Hinzurechnungsbetrag VBL</vt:lpstr>
      <vt:lpstr>'Hhbel volle €'!Druckbereich</vt:lpstr>
      <vt:lpstr>EGU</vt:lpstr>
      <vt:lpstr>HhbelGfB</vt:lpstr>
      <vt:lpstr>HhbelVPfl</vt:lpstr>
      <vt:lpstr>JSZ</vt:lpstr>
      <vt:lpstr>PauschoKK</vt:lpstr>
      <vt:lpstr>Übungsleiterfreibetrag</vt:lpstr>
    </vt:vector>
  </TitlesOfParts>
  <Company>nlbv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Steckmann, Axel (NLBV)</dc:creator>
  <cp:lastModifiedBy>Gümbel, Raimund (NLBV)</cp:lastModifiedBy>
  <cp:lastPrinted>2020-12-16T08:10:24Z</cp:lastPrinted>
  <dcterms:created xsi:type="dcterms:W3CDTF">2011-07-08T10:37:10Z</dcterms:created>
  <dcterms:modified xsi:type="dcterms:W3CDTF">2023-01-26T06:31:41Z</dcterms:modified>
</cp:coreProperties>
</file>